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omments1.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omments2.xml" ContentType="application/vnd.openxmlformats-officedocument.spreadsheetml.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xml"/>
  <Override PartName="/xl/comments3.xml" ContentType="application/vnd.openxmlformats-officedocument.spreadsheetml.comment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8.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9.xml" ContentType="application/vnd.openxmlformats-officedocument.drawing+xml"/>
  <Override PartName="/xl/tables/table1.xml" ContentType="application/vnd.openxmlformats-officedocument.spreadsheetml.tab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0.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1.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2.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4.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5.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6.xml" ContentType="application/vnd.openxmlformats-officedocument.drawing+xml"/>
  <Override PartName="/xl/tables/table2.xml" ContentType="application/vnd.openxmlformats-officedocument.spreadsheetml.table+xml"/>
  <Override PartName="/xl/comments4.xml" ContentType="application/vnd.openxmlformats-officedocument.spreadsheetml.comment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7.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8.xml" ContentType="application/vnd.openxmlformats-officedocument.drawing+xml"/>
  <Override PartName="/xl/comments5.xml" ContentType="application/vnd.openxmlformats-officedocument.spreadsheetml.comments+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9.xml" ContentType="application/vnd.openxmlformats-officedocument.drawing+xml"/>
  <Override PartName="/xl/tables/table3.xml" ContentType="application/vnd.openxmlformats-officedocument.spreadsheetml.tab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0.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1.xml" ContentType="application/vnd.openxmlformats-officedocument.drawing+xml"/>
  <Override PartName="/xl/comments6.xml" ContentType="application/vnd.openxmlformats-officedocument.spreadsheetml.comments+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2.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3.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4.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45.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46.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47.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4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4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50.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51.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52.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53.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54.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55.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56.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57.xml" ContentType="application/vnd.openxmlformats-officedocument.drawing+xml"/>
  <Override PartName="/xl/tables/table4.xml" ContentType="application/vnd.openxmlformats-officedocument.spreadsheetml.tab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58.xml" ContentType="application/vnd.openxmlformats-officedocument.drawing+xml"/>
  <Override PartName="/xl/tables/table5.xml" ContentType="application/vnd.openxmlformats-officedocument.spreadsheetml.tab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59.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60.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61.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62.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63.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66.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67.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68.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69.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70.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71.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72.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73.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74.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75.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76.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77.xml" ContentType="application/vnd.openxmlformats-officedocument.drawing+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drawings/drawing78.xml" ContentType="application/vnd.openxmlformats-officedocument.drawing+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79.xml" ContentType="application/vnd.openxmlformats-officedocument.drawing+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80.xml" ContentType="application/vnd.openxmlformats-officedocument.drawing+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81.xml" ContentType="application/vnd.openxmlformats-officedocument.drawing+xml"/>
  <Override PartName="/xl/charts/chart81.xml" ContentType="application/vnd.openxmlformats-officedocument.drawingml.chart+xml"/>
  <Override PartName="/xl/drawings/drawing82.xml" ContentType="application/vnd.openxmlformats-officedocument.drawing+xml"/>
  <Override PartName="/xl/charts/chart82.xml" ContentType="application/vnd.openxmlformats-officedocument.drawingml.chart+xml"/>
  <Override PartName="/xl/charts/style81.xml" ContentType="application/vnd.ms-office.chartstyle+xml"/>
  <Override PartName="/xl/charts/colors81.xml" ContentType="application/vnd.ms-office.chartcolorstyle+xml"/>
  <Override PartName="/xl/drawings/drawing83.xml" ContentType="application/vnd.openxmlformats-officedocument.drawing+xml"/>
  <Override PartName="/xl/charts/chart83.xml" ContentType="application/vnd.openxmlformats-officedocument.drawingml.chart+xml"/>
  <Override PartName="/xl/charts/style82.xml" ContentType="application/vnd.ms-office.chartstyle+xml"/>
  <Override PartName="/xl/charts/colors8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mc:AlternateContent xmlns:mc="http://schemas.openxmlformats.org/markup-compatibility/2006">
    <mc:Choice Requires="x15">
      <x15ac:absPath xmlns:x15ac="http://schemas.microsoft.com/office/spreadsheetml/2010/11/ac" url="C:\Users\zapotocka\Desktop\úpravy na web\"/>
    </mc:Choice>
  </mc:AlternateContent>
  <xr:revisionPtr revIDLastSave="0" documentId="8_{915AB774-B93B-408D-B0A7-194B1F91B82D}" xr6:coauthVersionLast="47" xr6:coauthVersionMax="47" xr10:uidLastSave="{00000000-0000-0000-0000-000000000000}"/>
  <bookViews>
    <workbookView xWindow="-120" yWindow="-120" windowWidth="29040" windowHeight="15840" tabRatio="928" firstSheet="62" activeTab="65" xr2:uid="{00000000-000D-0000-FFFF-FFFF00000000}"/>
  </bookViews>
  <sheets>
    <sheet name="Zoznam grafov" sheetId="2" r:id="rId1"/>
    <sheet name="1.1" sheetId="6" r:id="rId2"/>
    <sheet name="1.2" sheetId="7" r:id="rId3"/>
    <sheet name="2.1" sheetId="16" r:id="rId4"/>
    <sheet name="2.2" sheetId="56" r:id="rId5"/>
    <sheet name="2.3" sheetId="17" r:id="rId6"/>
    <sheet name="2.4" sheetId="8" r:id="rId7"/>
    <sheet name="2.5" sheetId="9" r:id="rId8"/>
    <sheet name="2.6" sheetId="57" r:id="rId9"/>
    <sheet name="2.7" sheetId="58" r:id="rId10"/>
    <sheet name="2.8" sheetId="59" r:id="rId11"/>
    <sheet name="2.9" sheetId="60" r:id="rId12"/>
    <sheet name="2.10" sheetId="48" r:id="rId13"/>
    <sheet name="2.11" sheetId="49" r:id="rId14"/>
    <sheet name="2.12" sheetId="50" r:id="rId15"/>
    <sheet name="2.13" sheetId="51" r:id="rId16"/>
    <sheet name="2.14" sheetId="52" r:id="rId17"/>
    <sheet name="2.15" sheetId="53" r:id="rId18"/>
    <sheet name="2.16" sheetId="54" r:id="rId19"/>
    <sheet name="2.17" sheetId="55" r:id="rId20"/>
    <sheet name="3.1" sheetId="61" r:id="rId21"/>
    <sheet name="3.2" sheetId="64" r:id="rId22"/>
    <sheet name="3.3" sheetId="69" r:id="rId23"/>
    <sheet name="3.4" sheetId="70" r:id="rId24"/>
    <sheet name="3.5" sheetId="65" r:id="rId25"/>
    <sheet name="3.6" sheetId="67" r:id="rId26"/>
    <sheet name="3.7" sheetId="66" r:id="rId27"/>
    <sheet name="3.8" sheetId="71" r:id="rId28"/>
    <sheet name="3.9" sheetId="73" r:id="rId29"/>
    <sheet name="3.10" sheetId="72" r:id="rId30"/>
    <sheet name="3.11" sheetId="35" state="hidden" r:id="rId31"/>
    <sheet name="3.12" sheetId="36" state="hidden" r:id="rId32"/>
    <sheet name="3.13" sheetId="37" r:id="rId33"/>
    <sheet name="3.14" sheetId="38" r:id="rId34"/>
    <sheet name="3.15" sheetId="47" r:id="rId35"/>
    <sheet name="3.16" sheetId="39" r:id="rId36"/>
    <sheet name="3.17" sheetId="40" r:id="rId37"/>
    <sheet name="3.18" sheetId="41" r:id="rId38"/>
    <sheet name="3.19" sheetId="43" r:id="rId39"/>
    <sheet name="3.20" sheetId="42" r:id="rId40"/>
    <sheet name="3.21" sheetId="44" r:id="rId41"/>
    <sheet name="3.22" sheetId="45" r:id="rId42"/>
    <sheet name="3.23" sheetId="62" r:id="rId43"/>
    <sheet name="3.24" sheetId="63" r:id="rId44"/>
    <sheet name="3.25" sheetId="76" r:id="rId45"/>
    <sheet name="3.26" sheetId="75" r:id="rId46"/>
    <sheet name="3.27" sheetId="74" r:id="rId47"/>
    <sheet name="3.28" sheetId="77" r:id="rId48"/>
    <sheet name="3.29" sheetId="78" r:id="rId49"/>
    <sheet name="3.30" sheetId="79" r:id="rId50"/>
    <sheet name="3.31" sheetId="80" r:id="rId51"/>
    <sheet name="3.32" sheetId="33" r:id="rId52"/>
    <sheet name="3.33" sheetId="34" r:id="rId53"/>
    <sheet name="3.34" sheetId="32" r:id="rId54"/>
    <sheet name="3.35" sheetId="31" r:id="rId55"/>
    <sheet name="3.36" sheetId="19" r:id="rId56"/>
    <sheet name="3.37" sheetId="20" r:id="rId57"/>
    <sheet name="3.38" sheetId="21" r:id="rId58"/>
    <sheet name="3.39" sheetId="22" r:id="rId59"/>
    <sheet name="3.40" sheetId="23" r:id="rId60"/>
    <sheet name="3.41" sheetId="24" r:id="rId61"/>
    <sheet name="3.42" sheetId="25" r:id="rId62"/>
    <sheet name="3.43" sheetId="26" r:id="rId63"/>
    <sheet name="3.44" sheetId="27" r:id="rId64"/>
    <sheet name="3.45" sheetId="28" r:id="rId65"/>
    <sheet name="3.46" sheetId="29" r:id="rId66"/>
    <sheet name="3.47" sheetId="30" r:id="rId67"/>
    <sheet name="4.1" sheetId="81" r:id="rId68"/>
    <sheet name="4.2" sheetId="82" r:id="rId69"/>
    <sheet name="4.3" sheetId="83" r:id="rId70"/>
    <sheet name="4.4" sheetId="87" r:id="rId71"/>
    <sheet name="4.5" sheetId="88" r:id="rId72"/>
    <sheet name="4.6" sheetId="89" r:id="rId73"/>
    <sheet name="4.7" sheetId="90" r:id="rId74"/>
    <sheet name="4.8" sheetId="10" r:id="rId75"/>
    <sheet name="4.9" sheetId="11" r:id="rId76"/>
    <sheet name="4.10" sheetId="15" r:id="rId77"/>
    <sheet name="4.11" sheetId="84" r:id="rId78"/>
    <sheet name="4.12" sheetId="85" r:id="rId79"/>
    <sheet name="4.13" sheetId="86" r:id="rId80"/>
    <sheet name="5.1" sheetId="12" r:id="rId81"/>
    <sheet name="5.2" sheetId="13" r:id="rId82"/>
  </sheets>
  <definedNames>
    <definedName name="\a" localSheetId="20">#REF!</definedName>
    <definedName name="\A">#REF!</definedName>
    <definedName name="\b" localSheetId="20">#REF!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#REF!,#REF!,#REF!,#REF!,#REF!,#REF!,#REF!,#REF!,#REF!,#REF!</definedName>
    <definedName name="_______ISC3">#REF!+#REF!</definedName>
    <definedName name="______ISC01">#REF!</definedName>
    <definedName name="______ISC2">#REF!</definedName>
    <definedName name="______ISC3">#REF!+#REF!</definedName>
    <definedName name="______ISC567">#REF!</definedName>
    <definedName name="_____ISC01">#REF!</definedName>
    <definedName name="_____ISC2">#REF!</definedName>
    <definedName name="_____ISC3">#REF!+#REF!</definedName>
    <definedName name="_____ISC567">#REF!</definedName>
    <definedName name="____ISC01">#REF!</definedName>
    <definedName name="____ISC2">#REF!</definedName>
    <definedName name="____ISC3">#REF!+#REF!</definedName>
    <definedName name="____ISC567">#REF!</definedName>
    <definedName name="___ISC01">#REF!</definedName>
    <definedName name="___ISC2">#REF!</definedName>
    <definedName name="___ISC3">#REF!+#REF!</definedName>
    <definedName name="___ISC567">#REF!</definedName>
    <definedName name="__123Graph_A" localSheetId="20" hidden="1">#REF!</definedName>
    <definedName name="__123Graph_A" localSheetId="30" hidden="1">#REF!</definedName>
    <definedName name="__123Graph_A" localSheetId="31" hidden="1">#REF!</definedName>
    <definedName name="__123Graph_A" localSheetId="32" hidden="1">#REF!</definedName>
    <definedName name="__123Graph_A" localSheetId="33" hidden="1">#REF!</definedName>
    <definedName name="__123Graph_A" localSheetId="34" hidden="1">#REF!</definedName>
    <definedName name="__123Graph_A" localSheetId="35" hidden="1">#REF!</definedName>
    <definedName name="__123Graph_A" localSheetId="36" hidden="1">#REF!</definedName>
    <definedName name="__123Graph_A" localSheetId="37" hidden="1">#REF!</definedName>
    <definedName name="__123Graph_A" localSheetId="38" hidden="1">#REF!</definedName>
    <definedName name="__123Graph_A" localSheetId="39" hidden="1">#REF!</definedName>
    <definedName name="__123Graph_A" localSheetId="40" hidden="1">#REF!</definedName>
    <definedName name="__123Graph_A" localSheetId="41" hidden="1">#REF!</definedName>
    <definedName name="__123Graph_A" hidden="1">#REF!</definedName>
    <definedName name="__123Graph_ABERLGRAP" hidden="1">#REF!</definedName>
    <definedName name="__123Graph_ACATCH1" hidden="1">#REF!</definedName>
    <definedName name="__123Graph_ACONVERG1" hidden="1">#REF!</definedName>
    <definedName name="__123Graph_AECTOT" hidden="1">#REF!</definedName>
    <definedName name="__123Graph_AGRAPH2" hidden="1">#REF!</definedName>
    <definedName name="__123Graph_AGRAPH41" hidden="1">#REF!</definedName>
    <definedName name="__123Graph_AGRAPH42" hidden="1">#REF!</definedName>
    <definedName name="__123Graph_AGRAPH44" hidden="1">#REF!</definedName>
    <definedName name="__123Graph_APERIB" hidden="1">#REF!</definedName>
    <definedName name="__123Graph_APRODABSC" hidden="1">#REF!</definedName>
    <definedName name="__123Graph_APRODABSD" hidden="1">#REF!</definedName>
    <definedName name="__123Graph_APRODTRE2" hidden="1">#REF!</definedName>
    <definedName name="__123Graph_APRODTRE3" hidden="1">#REF!</definedName>
    <definedName name="__123Graph_APRODTRE4" hidden="1">#REF!</definedName>
    <definedName name="__123Graph_APRODTREND" hidden="1">#REF!</definedName>
    <definedName name="__123Graph_ATEST1" hidden="1">#REF!</definedName>
    <definedName name="__123Graph_AUTRECHT" hidden="1">#REF!</definedName>
    <definedName name="__123Graph_B" localSheetId="30" hidden="1">#REF!</definedName>
    <definedName name="__123Graph_B" localSheetId="31" hidden="1">#REF!</definedName>
    <definedName name="__123Graph_B" localSheetId="32" hidden="1">#REF!</definedName>
    <definedName name="__123Graph_B" localSheetId="33" hidden="1">#REF!</definedName>
    <definedName name="__123Graph_B" localSheetId="34" hidden="1">#REF!</definedName>
    <definedName name="__123Graph_B" localSheetId="35" hidden="1">#REF!</definedName>
    <definedName name="__123Graph_B" localSheetId="36" hidden="1">#REF!</definedName>
    <definedName name="__123Graph_B" localSheetId="37" hidden="1">#REF!</definedName>
    <definedName name="__123Graph_B" localSheetId="38" hidden="1">#REF!</definedName>
    <definedName name="__123Graph_B" localSheetId="39" hidden="1">#REF!</definedName>
    <definedName name="__123Graph_B" localSheetId="40" hidden="1">#REF!</definedName>
    <definedName name="__123Graph_B" localSheetId="41" hidden="1">#REF!</definedName>
    <definedName name="__123Graph_B" hidden="1">#REF!</definedName>
    <definedName name="__123Graph_BBERLGRAP" hidden="1">#REF!</definedName>
    <definedName name="__123Graph_BCATCH1" hidden="1">#REF!</definedName>
    <definedName name="__123Graph_BCONVERG1" hidden="1">#REF!</definedName>
    <definedName name="__123Graph_BCurrent" hidden="1">#REF!</definedName>
    <definedName name="__123Graph_BECTOT" localSheetId="20" hidden="1">#REF!</definedName>
    <definedName name="__123Graph_BECTOT" hidden="1">#REF!</definedName>
    <definedName name="__123Graph_BGRAPH2" hidden="1">#REF!</definedName>
    <definedName name="__123Graph_BGRAPH41" hidden="1">#REF!</definedName>
    <definedName name="__123Graph_BPERIB" hidden="1">#REF!</definedName>
    <definedName name="__123Graph_BPRODABSC" hidden="1">#REF!</definedName>
    <definedName name="__123Graph_BPRODABSD" hidden="1">#REF!</definedName>
    <definedName name="__123Graph_BREER3" hidden="1">#REF!</definedName>
    <definedName name="__123Graph_BTEST1" hidden="1">#REF!</definedName>
    <definedName name="__123Graph_C" localSheetId="20" hidden="1">#REF!</definedName>
    <definedName name="__123Graph_C" hidden="1">#REF!</definedName>
    <definedName name="__123Graph_CBERLGRAP" hidden="1">#REF!</definedName>
    <definedName name="__123Graph_CCATCH1" hidden="1">#REF!</definedName>
    <definedName name="__123Graph_CECTOT" localSheetId="20" hidden="1">#REF!</definedName>
    <definedName name="__123Graph_CECTOT" hidden="1">#REF!</definedName>
    <definedName name="__123Graph_CGRAPH41" hidden="1">#REF!</definedName>
    <definedName name="__123Graph_CGRAPH44" hidden="1">#REF!</definedName>
    <definedName name="__123Graph_CPERIA" hidden="1">#REF!</definedName>
    <definedName name="__123Graph_CPERIB" hidden="1">#REF!</definedName>
    <definedName name="__123Graph_CPRODABSC" hidden="1">#REF!</definedName>
    <definedName name="__123Graph_CPRODTRE2" hidden="1">#REF!</definedName>
    <definedName name="__123Graph_CPRODTREND" hidden="1">#REF!</definedName>
    <definedName name="__123Graph_CREER3" hidden="1">#REF!</definedName>
    <definedName name="__123Graph_CTEST1" hidden="1">#REF!</definedName>
    <definedName name="__123Graph_CUTRECHT" hidden="1">#REF!</definedName>
    <definedName name="__123Graph_D" localSheetId="20" hidden="1">#REF!</definedName>
    <definedName name="__123Graph_D" hidden="1">#REF!</definedName>
    <definedName name="__123Graph_DBERLGRAP" hidden="1">#REF!</definedName>
    <definedName name="__123Graph_DCATCH1" hidden="1">#REF!</definedName>
    <definedName name="__123Graph_DCONVERG1" hidden="1">#REF!</definedName>
    <definedName name="__123Graph_DECTOT" localSheetId="20" hidden="1">#REF!</definedName>
    <definedName name="__123Graph_DECTOT" hidden="1">#REF!</definedName>
    <definedName name="__123Graph_DGRAPH41" hidden="1">#REF!</definedName>
    <definedName name="__123Graph_DPERIA" hidden="1">#REF!</definedName>
    <definedName name="__123Graph_DPERIB" hidden="1">#REF!</definedName>
    <definedName name="__123Graph_DPRODABSC" hidden="1">#REF!</definedName>
    <definedName name="__123Graph_DREER3" hidden="1">#REF!</definedName>
    <definedName name="__123Graph_DTEST1" hidden="1">#REF!</definedName>
    <definedName name="__123Graph_DUTRECHT" hidden="1">#REF!</definedName>
    <definedName name="__123Graph_E" localSheetId="20" hidden="1">#REF!</definedName>
    <definedName name="__123Graph_E" hidden="1">#REF!</definedName>
    <definedName name="__123Graph_EBERLGRAP" hidden="1">#REF!</definedName>
    <definedName name="__123Graph_ECONVERG1" hidden="1">#REF!</definedName>
    <definedName name="__123Graph_EECTOT" localSheetId="20" hidden="1">#REF!</definedName>
    <definedName name="__123Graph_EECTOT" hidden="1">#REF!</definedName>
    <definedName name="__123Graph_EGRAPH41" hidden="1">#REF!</definedName>
    <definedName name="__123Graph_EPERIA" hidden="1">#REF!</definedName>
    <definedName name="__123Graph_EPRODABSC" hidden="1">#REF!</definedName>
    <definedName name="__123Graph_EREER3" hidden="1">#REF!</definedName>
    <definedName name="__123Graph_ETEST1" hidden="1">#REF!</definedName>
    <definedName name="__123Graph_FBERLGRAP" hidden="1">#REF!</definedName>
    <definedName name="__123Graph_FGRAPH41" hidden="1">#REF!</definedName>
    <definedName name="__123Graph_FPRODABSC" hidden="1">#REF!</definedName>
    <definedName name="__123Graph_FREER3" hidden="1">#REF!</definedName>
    <definedName name="__123Graph_FTEST1" hidden="1">#REF!</definedName>
    <definedName name="__123Graph_X" localSheetId="20" hidden="1">#REF!</definedName>
    <definedName name="__123Graph_X" localSheetId="30" hidden="1">#REF!</definedName>
    <definedName name="__123Graph_X" localSheetId="31" hidden="1">#REF!</definedName>
    <definedName name="__123Graph_X" localSheetId="32" hidden="1">#REF!</definedName>
    <definedName name="__123Graph_X" localSheetId="33" hidden="1">#REF!</definedName>
    <definedName name="__123Graph_X" localSheetId="34" hidden="1">#REF!</definedName>
    <definedName name="__123Graph_X" localSheetId="35" hidden="1">#REF!</definedName>
    <definedName name="__123Graph_X" localSheetId="36" hidden="1">#REF!</definedName>
    <definedName name="__123Graph_X" localSheetId="37" hidden="1">#REF!</definedName>
    <definedName name="__123Graph_X" localSheetId="38" hidden="1">#REF!</definedName>
    <definedName name="__123Graph_X" localSheetId="39" hidden="1">#REF!</definedName>
    <definedName name="__123Graph_X" localSheetId="40" hidden="1">#REF!</definedName>
    <definedName name="__123Graph_X" localSheetId="41" hidden="1">#REF!</definedName>
    <definedName name="__123Graph_X" hidden="1">#REF!</definedName>
    <definedName name="__123Graph_XCurrent" hidden="1">#REF!</definedName>
    <definedName name="__123Graph_XECTOT" localSheetId="20" hidden="1">#REF!</definedName>
    <definedName name="__123Graph_XECTOT" hidden="1">#REF!</definedName>
    <definedName name="__123Graph_XChart1" hidden="1">#REF!</definedName>
    <definedName name="__123Graph_XChart2" hidden="1">#REF!</definedName>
    <definedName name="__123Graph_XTEST1" hidden="1">#REF!</definedName>
    <definedName name="__ISC01">#REF!</definedName>
    <definedName name="__ISC2">#REF!</definedName>
    <definedName name="__ISC3">#REF!+#REF!</definedName>
    <definedName name="__ISC567">#REF!</definedName>
    <definedName name="_1__123Graph_AChart_1" hidden="1">#REF!</definedName>
    <definedName name="_123Graph_AB" hidden="1">#REF!</definedName>
    <definedName name="_123Graph_B" hidden="1">#REF!</definedName>
    <definedName name="_123Graph_DB" hidden="1">#REF!</definedName>
    <definedName name="_123Graph_EB" hidden="1">#REF!</definedName>
    <definedName name="_123Graph_FB" hidden="1">#REF!</definedName>
    <definedName name="_132Graph_CB" hidden="1">#REF!</definedName>
    <definedName name="_1992BOPB">#REF!</definedName>
    <definedName name="_2__123Graph_ADEV_EMPL" hidden="1">#REF!</definedName>
    <definedName name="_3__123Graph_BDEV_EMPL" hidden="1">#REF!</definedName>
    <definedName name="_4__123Graph_CDEV_EMPL" hidden="1">#REF!</definedName>
    <definedName name="_5__123Graph_CSWE_EMPL" hidden="1">#REF!</definedName>
    <definedName name="_6Y">#REF!,#REF!,#REF!,#REF!,#REF!,#REF!,#REF!,#REF!,#REF!,#REF!</definedName>
    <definedName name="_asc1" localSheetId="20">#REF!</definedName>
    <definedName name="_asc1">#REF!</definedName>
    <definedName name="_BOP1">#REF!</definedName>
    <definedName name="_BOP2">#REF!</definedName>
    <definedName name="_dat1">#REF!</definedName>
    <definedName name="_dat2">#REF!</definedName>
    <definedName name="_EXP5">#REF!</definedName>
    <definedName name="_EXP6">#REF!</definedName>
    <definedName name="_EXP7">#REF!</definedName>
    <definedName name="_EXP9">#REF!</definedName>
    <definedName name="_Fill" hidden="1">#REF!</definedName>
    <definedName name="_xlnm._FilterDatabase" localSheetId="37" hidden="1">'3.18'!$A$20:$Q$250</definedName>
    <definedName name="_xlnm._FilterDatabase" localSheetId="50" hidden="1">'3.31'!$A$4:$C$4</definedName>
    <definedName name="_xlnm._FilterDatabase" localSheetId="27" hidden="1">'3.8'!$B$30:$X$30</definedName>
    <definedName name="_xlnm._FilterDatabase" localSheetId="81" hidden="1">'5.2'!$A$4:$C$12</definedName>
    <definedName name="_ftn1" localSheetId="0">'Zoznam grafov'!$A$7</definedName>
    <definedName name="_ftnref1" localSheetId="0">'Zoznam grafov'!$A$4</definedName>
    <definedName name="_IMP10">#REF!</definedName>
    <definedName name="_IMP2">#REF!</definedName>
    <definedName name="_IMP4">#REF!</definedName>
    <definedName name="_IMP6">#REF!</definedName>
    <definedName name="_IMP7">#REF!</definedName>
    <definedName name="_IMP8">#REF!</definedName>
    <definedName name="_ISC01">#REF!</definedName>
    <definedName name="_ISC2">#REF!</definedName>
    <definedName name="_ISC3">#REF!+#REF!</definedName>
    <definedName name="_ISC567">#REF!</definedName>
    <definedName name="_MTS2">#REF!</definedName>
    <definedName name="_Order1" localSheetId="30" hidden="1">255</definedName>
    <definedName name="_Order1" localSheetId="31" hidden="1">255</definedName>
    <definedName name="_Order1" localSheetId="32" hidden="1">255</definedName>
    <definedName name="_Order1" localSheetId="33" hidden="1">255</definedName>
    <definedName name="_Order1" localSheetId="34" hidden="1">255</definedName>
    <definedName name="_Order1" localSheetId="35" hidden="1">255</definedName>
    <definedName name="_Order1" localSheetId="36" hidden="1">255</definedName>
    <definedName name="_Order1" localSheetId="37" hidden="1">255</definedName>
    <definedName name="_Order1" localSheetId="38" hidden="1">255</definedName>
    <definedName name="_Order1" localSheetId="39" hidden="1">255</definedName>
    <definedName name="_Order1" localSheetId="40" hidden="1">255</definedName>
    <definedName name="_Order1" localSheetId="41" hidden="1">255</definedName>
    <definedName name="_Order1" hidden="1">0</definedName>
    <definedName name="_Order2" hidden="1">255</definedName>
    <definedName name="_OUT1">#REF!</definedName>
    <definedName name="_OUT2">#REF!</definedName>
    <definedName name="_PAG2">#REF!</definedName>
    <definedName name="_PAG3">#REF!</definedName>
    <definedName name="_PAG4">#REF!</definedName>
    <definedName name="_PAG5">#REF!</definedName>
    <definedName name="_PAG6">#REF!</definedName>
    <definedName name="_PAG7">#REF!</definedName>
    <definedName name="_preSTT">#REF!</definedName>
    <definedName name="_pro2001">#REF!</definedName>
    <definedName name="_Regression_X" hidden="1">#REF!</definedName>
    <definedName name="_Regression_Y" hidden="1">#REF!</definedName>
    <definedName name="_RES2">#REF!</definedName>
    <definedName name="_RULC">#REF!</definedName>
    <definedName name="_TAB1">#REF!</definedName>
    <definedName name="_TAB10">#REF!</definedName>
    <definedName name="_TAB12">#REF!</definedName>
    <definedName name="_Tab19">#REF!</definedName>
    <definedName name="_TAB2">#REF!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#REF!</definedName>
    <definedName name="_Tab30">#REF!</definedName>
    <definedName name="_Tab31">#REF!</definedName>
    <definedName name="_Tab32">#REF!</definedName>
    <definedName name="_Tab33">#REF!</definedName>
    <definedName name="_Tab34">#REF!</definedName>
    <definedName name="_Tab35">#REF!</definedName>
    <definedName name="_TAB4">#REF!</definedName>
    <definedName name="_TAB5">#REF!</definedName>
    <definedName name="_tab6">#REF!</definedName>
    <definedName name="_TAB7">#REF!</definedName>
    <definedName name="_TAB8">#REF!</definedName>
    <definedName name="_tab9">#REF!</definedName>
    <definedName name="_TB41">#REF!</definedName>
    <definedName name="_Toc111822056" localSheetId="49">'3.30'!$A$1</definedName>
    <definedName name="_Toc128503634" localSheetId="42">'3.23'!$A$1</definedName>
    <definedName name="_Toc128503635" localSheetId="43">'3.24'!$A$1</definedName>
    <definedName name="_WEO1">#REF!</definedName>
    <definedName name="_WEO2">#REF!</definedName>
    <definedName name="a">#REF!</definedName>
    <definedName name="aaa" localSheetId="21" hidden="1">3</definedName>
    <definedName name="aaa" localSheetId="24" hidden="1">3</definedName>
    <definedName name="aaa" localSheetId="26" hidden="1">3</definedName>
    <definedName name="aaa" localSheetId="27" hidden="1">3</definedName>
    <definedName name="aaa">#REF!</definedName>
    <definedName name="aaaaaaaaaaaaaa" localSheetId="34">#REF!</definedName>
    <definedName name="aaaaaaaaaaaaaa" localSheetId="44">#REF!</definedName>
    <definedName name="aaaaaaaaaaaaaa">#REF!</definedName>
    <definedName name="aas">#REF!</definedName>
    <definedName name="aloha" hidden="1">#REF!</definedName>
    <definedName name="anberd" localSheetId="20">#REF!</definedName>
    <definedName name="anberd">#REF!</definedName>
    <definedName name="ANNUALNOM">#REF!</definedName>
    <definedName name="aqw" localSheetId="20">#REF!</definedName>
    <definedName name="aqw">#REF!</definedName>
    <definedName name="as">#REF!</definedName>
    <definedName name="asc" localSheetId="20">#REF!</definedName>
    <definedName name="asc">#REF!</definedName>
    <definedName name="asd">#REF!</definedName>
    <definedName name="asdasdas">#REF!</definedName>
    <definedName name="ASSUM">#REF!</definedName>
    <definedName name="ASSUMB">#REF!</definedName>
    <definedName name="atrade" localSheetId="34">#REF!</definedName>
    <definedName name="atrade" localSheetId="44">#REF!</definedName>
    <definedName name="atrade">#REF!</definedName>
    <definedName name="Australia_5B">#REF!</definedName>
    <definedName name="Austria_5B">#REF!</definedName>
    <definedName name="az" localSheetId="20">#REF!</definedName>
    <definedName name="az">#REF!</definedName>
    <definedName name="azert" localSheetId="20">#REF!</definedName>
    <definedName name="azert">#REF!</definedName>
    <definedName name="b" localSheetId="20">#REF!</definedName>
    <definedName name="b" localSheetId="30">#REF!</definedName>
    <definedName name="b" localSheetId="31">#REF!</definedName>
    <definedName name="b" localSheetId="32">#REF!</definedName>
    <definedName name="b" localSheetId="33">#REF!</definedName>
    <definedName name="b" localSheetId="34">#REF!</definedName>
    <definedName name="b" localSheetId="35">#REF!</definedName>
    <definedName name="b" localSheetId="36">#REF!</definedName>
    <definedName name="b" localSheetId="37">#REF!</definedName>
    <definedName name="b" localSheetId="38">#REF!</definedName>
    <definedName name="b" localSheetId="39">#REF!</definedName>
    <definedName name="b" localSheetId="40">#REF!</definedName>
    <definedName name="b" localSheetId="41">#REF!</definedName>
    <definedName name="b">#REF!</definedName>
    <definedName name="BAKLANBOPB">#REF!</definedName>
    <definedName name="BAKLANDEBT2B">#REF!</definedName>
    <definedName name="BAKLDEBT1B">#REF!</definedName>
    <definedName name="BASDAT">#REF!</definedName>
    <definedName name="base">#REF!</definedName>
    <definedName name="basenew">#REF!</definedName>
    <definedName name="bb" localSheetId="31" hidden="1">{"Riqfin97",#N/A,FALSE,"Tran";"Riqfinpro",#N/A,FALSE,"Tran"}</definedName>
    <definedName name="bb" localSheetId="32" hidden="1">{"Riqfin97",#N/A,FALSE,"Tran";"Riqfinpro",#N/A,FALSE,"Tran"}</definedName>
    <definedName name="bb" localSheetId="33" hidden="1">{"Riqfin97",#N/A,FALSE,"Tran";"Riqfinpro",#N/A,FALSE,"Tran"}</definedName>
    <definedName name="bb" localSheetId="34" hidden="1">{"Riqfin97",#N/A,FALSE,"Tran";"Riqfinpro",#N/A,FALSE,"Tran"}</definedName>
    <definedName name="bb" localSheetId="35" hidden="1">{"Riqfin97",#N/A,FALSE,"Tran";"Riqfinpro",#N/A,FALSE,"Tran"}</definedName>
    <definedName name="bb" localSheetId="36" hidden="1">{"Riqfin97",#N/A,FALSE,"Tran";"Riqfinpro",#N/A,FALSE,"Tran"}</definedName>
    <definedName name="bb" localSheetId="37" hidden="1">{"Riqfin97",#N/A,FALSE,"Tran";"Riqfinpro",#N/A,FALSE,"Tran"}</definedName>
    <definedName name="bb" localSheetId="38" hidden="1">{"Riqfin97",#N/A,FALSE,"Tran";"Riqfinpro",#N/A,FALSE,"Tran"}</definedName>
    <definedName name="bb" localSheetId="39" hidden="1">{"Riqfin97",#N/A,FALSE,"Tran";"Riqfinpro",#N/A,FALSE,"Tran"}</definedName>
    <definedName name="bb" localSheetId="40" hidden="1">{"Riqfin97",#N/A,FALSE,"Tran";"Riqfinpro",#N/A,FALSE,"Tran"}</definedName>
    <definedName name="bb" localSheetId="41" hidden="1">{"Riqfin97",#N/A,FALSE,"Tran";"Riqfinpro",#N/A,FALSE,"Tran"}</definedName>
    <definedName name="bb" hidden="1">{"Riqfin97",#N/A,FALSE,"Tran";"Riqfinpro",#N/A,FALSE,"Tran"}</definedName>
    <definedName name="bbb" localSheetId="31" hidden="1">{"Riqfin97",#N/A,FALSE,"Tran";"Riqfinpro",#N/A,FALSE,"Tran"}</definedName>
    <definedName name="bbb" localSheetId="32" hidden="1">{"Riqfin97",#N/A,FALSE,"Tran";"Riqfinpro",#N/A,FALSE,"Tran"}</definedName>
    <definedName name="bbb" localSheetId="33" hidden="1">{"Riqfin97",#N/A,FALSE,"Tran";"Riqfinpro",#N/A,FALSE,"Tran"}</definedName>
    <definedName name="bbb" localSheetId="34" hidden="1">{"Riqfin97",#N/A,FALSE,"Tran";"Riqfinpro",#N/A,FALSE,"Tran"}</definedName>
    <definedName name="bbb" localSheetId="35" hidden="1">{"Riqfin97",#N/A,FALSE,"Tran";"Riqfinpro",#N/A,FALSE,"Tran"}</definedName>
    <definedName name="bbb" localSheetId="36" hidden="1">{"Riqfin97",#N/A,FALSE,"Tran";"Riqfinpro",#N/A,FALSE,"Tran"}</definedName>
    <definedName name="bbb" localSheetId="37" hidden="1">{"Riqfin97",#N/A,FALSE,"Tran";"Riqfinpro",#N/A,FALSE,"Tran"}</definedName>
    <definedName name="bbb" localSheetId="38" hidden="1">{"Riqfin97",#N/A,FALSE,"Tran";"Riqfinpro",#N/A,FALSE,"Tran"}</definedName>
    <definedName name="bbb" localSheetId="39" hidden="1">{"Riqfin97",#N/A,FALSE,"Tran";"Riqfinpro",#N/A,FALSE,"Tran"}</definedName>
    <definedName name="bbb" localSheetId="40" hidden="1">{"Riqfin97",#N/A,FALSE,"Tran";"Riqfinpro",#N/A,FALSE,"Tran"}</definedName>
    <definedName name="bbb" localSheetId="41" hidden="1">{"Riqfin97",#N/A,FALSE,"Tran";"Riqfinpro",#N/A,FALSE,"Tran"}</definedName>
    <definedName name="bbb" hidden="1">{"Riqfin97",#N/A,FALSE,"Tran";"Riqfinpro",#N/A,FALSE,"Tran"}</definedName>
    <definedName name="bbbbbbbbbbbbbb" localSheetId="34">#REF!</definedName>
    <definedName name="bbbbbbbbbbbbbb" localSheetId="44">#REF!</definedName>
    <definedName name="bbbbbbbbbbbbbb">#REF!</definedName>
    <definedName name="Bc_p">#REF!</definedName>
    <definedName name="Bc_v">#REF!</definedName>
    <definedName name="BCA">#N/A</definedName>
    <definedName name="BCA_GDP">#N/A</definedName>
    <definedName name="BE">#N/A</definedName>
    <definedName name="BEA">#REF!</definedName>
    <definedName name="BEAI">#N/A</definedName>
    <definedName name="BEAIB">#N/A</definedName>
    <definedName name="BEAIG">#N/A</definedName>
    <definedName name="BEAP">#N/A</definedName>
    <definedName name="BEAPB">#N/A</definedName>
    <definedName name="BEAPG">#N/A</definedName>
    <definedName name="BEDE">#REF!</definedName>
    <definedName name="Belgium_5B">#REF!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#REF!</definedName>
    <definedName name="BFDI">#REF!</definedName>
    <definedName name="BFL">#N/A</definedName>
    <definedName name="BFL_D">#N/A</definedName>
    <definedName name="BFL_DF">#N/A</definedName>
    <definedName name="BFLB">#N/A</definedName>
    <definedName name="BFLB_D">#N/A</definedName>
    <definedName name="BFLB_DF">#N/A</definedName>
    <definedName name="BFLD_DF" localSheetId="34">#REF!</definedName>
    <definedName name="BFLD_DF" localSheetId="44">#REF!</definedName>
    <definedName name="BFLD_DF">#REF!</definedName>
    <definedName name="BFLG">#N/A</definedName>
    <definedName name="BFLG_D">#N/A</definedName>
    <definedName name="BFLG_DF">#N/A</definedName>
    <definedName name="BFO">#REF!</definedName>
    <definedName name="BFOA">#REF!</definedName>
    <definedName name="BFOAG">#REF!</definedName>
    <definedName name="BFOG">#REF!</definedName>
    <definedName name="BFOL">#REF!</definedName>
    <definedName name="BFOL_B">#REF!</definedName>
    <definedName name="BFOL_G">#REF!</definedName>
    <definedName name="BFOLG">#REF!</definedName>
    <definedName name="BFP">#REF!</definedName>
    <definedName name="BFPA">#REF!</definedName>
    <definedName name="BFPAG">#REF!</definedName>
    <definedName name="BFPG">#REF!</definedName>
    <definedName name="BFPL">#REF!</definedName>
    <definedName name="BFPLD">#REF!</definedName>
    <definedName name="BFPLDG">#REF!</definedName>
    <definedName name="BFPLE">#REF!</definedName>
    <definedName name="BFRA">#N/A</definedName>
    <definedName name="BGS">#REF!</definedName>
    <definedName name="BI">#N/A</definedName>
    <definedName name="BID">#REF!</definedName>
    <definedName name="BK">#N/A</definedName>
    <definedName name="BKF">#N/A</definedName>
    <definedName name="BLANK_INS" localSheetId="20">#REF!</definedName>
    <definedName name="BLANK_INS">#REF!</definedName>
    <definedName name="BMG">#REF!</definedName>
    <definedName name="BMII">#N/A</definedName>
    <definedName name="BMIIB">#N/A</definedName>
    <definedName name="BMIIG">#N/A</definedName>
    <definedName name="BMS">#REF!</definedName>
    <definedName name="Bolivia">#REF!</definedName>
    <definedName name="BOP">#N/A</definedName>
    <definedName name="BOPB">#REF!</definedName>
    <definedName name="BOPMEMOB">#REF!</definedName>
    <definedName name="BRASS">#REF!</definedName>
    <definedName name="Brazil">#REF!</definedName>
    <definedName name="BTR">#REF!</definedName>
    <definedName name="BTRG">#REF!</definedName>
    <definedName name="BUDGET">#REF!</definedName>
    <definedName name="Budget_expenditure">#REF!</definedName>
    <definedName name="Budget_revenue">#REF!</definedName>
    <definedName name="BXG">#REF!</definedName>
    <definedName name="BXS">#REF!</definedName>
    <definedName name="BXTSAq">#REF!</definedName>
    <definedName name="CalcMCV_4">#REF!</definedName>
    <definedName name="calcNGS_NGDP">#N/A</definedName>
    <definedName name="calcul">#REF!</definedName>
    <definedName name="calcul1">#REF!</definedName>
    <definedName name="CAP_IT" localSheetId="20">#REF!</definedName>
    <definedName name="CAP_IT">#REF!</definedName>
    <definedName name="CAPACCB">#REF!</definedName>
    <definedName name="CAPit_qphour" localSheetId="20">#REF!</definedName>
    <definedName name="CAPit_qphour">#REF!</definedName>
    <definedName name="CAPnit_qphour" localSheetId="20">#REF!</definedName>
    <definedName name="CAPnit_qphour">#REF!</definedName>
    <definedName name="cc" localSheetId="31" hidden="1">{"Riqfin97",#N/A,FALSE,"Tran";"Riqfinpro",#N/A,FALSE,"Tran"}</definedName>
    <definedName name="cc" localSheetId="32" hidden="1">{"Riqfin97",#N/A,FALSE,"Tran";"Riqfinpro",#N/A,FALSE,"Tran"}</definedName>
    <definedName name="cc" localSheetId="33" hidden="1">{"Riqfin97",#N/A,FALSE,"Tran";"Riqfinpro",#N/A,FALSE,"Tran"}</definedName>
    <definedName name="cc" localSheetId="34" hidden="1">{"Riqfin97",#N/A,FALSE,"Tran";"Riqfinpro",#N/A,FALSE,"Tran"}</definedName>
    <definedName name="cc" localSheetId="35" hidden="1">{"Riqfin97",#N/A,FALSE,"Tran";"Riqfinpro",#N/A,FALSE,"Tran"}</definedName>
    <definedName name="cc" localSheetId="36" hidden="1">{"Riqfin97",#N/A,FALSE,"Tran";"Riqfinpro",#N/A,FALSE,"Tran"}</definedName>
    <definedName name="cc" localSheetId="37" hidden="1">{"Riqfin97",#N/A,FALSE,"Tran";"Riqfinpro",#N/A,FALSE,"Tran"}</definedName>
    <definedName name="cc" localSheetId="38" hidden="1">{"Riqfin97",#N/A,FALSE,"Tran";"Riqfinpro",#N/A,FALSE,"Tran"}</definedName>
    <definedName name="cc" localSheetId="39" hidden="1">{"Riqfin97",#N/A,FALSE,"Tran";"Riqfinpro",#N/A,FALSE,"Tran"}</definedName>
    <definedName name="cc" localSheetId="40" hidden="1">{"Riqfin97",#N/A,FALSE,"Tran";"Riqfinpro",#N/A,FALSE,"Tran"}</definedName>
    <definedName name="cc" localSheetId="41" hidden="1">{"Riqfin97",#N/A,FALSE,"Tran";"Riqfinpro",#N/A,FALSE,"Tran"}</definedName>
    <definedName name="cc" hidden="1">{"Riqfin97",#N/A,FALSE,"Tran";"Riqfinpro",#N/A,FALSE,"Tran"}</definedName>
    <definedName name="ccc" localSheetId="31" hidden="1">{"Riqfin97",#N/A,FALSE,"Tran";"Riqfinpro",#N/A,FALSE,"Tran"}</definedName>
    <definedName name="ccc" localSheetId="32" hidden="1">{"Riqfin97",#N/A,FALSE,"Tran";"Riqfinpro",#N/A,FALSE,"Tran"}</definedName>
    <definedName name="ccc" localSheetId="33" hidden="1">{"Riqfin97",#N/A,FALSE,"Tran";"Riqfinpro",#N/A,FALSE,"Tran"}</definedName>
    <definedName name="ccc" localSheetId="34" hidden="1">{"Riqfin97",#N/A,FALSE,"Tran";"Riqfinpro",#N/A,FALSE,"Tran"}</definedName>
    <definedName name="ccc" localSheetId="35" hidden="1">{"Riqfin97",#N/A,FALSE,"Tran";"Riqfinpro",#N/A,FALSE,"Tran"}</definedName>
    <definedName name="ccc" localSheetId="36" hidden="1">{"Riqfin97",#N/A,FALSE,"Tran";"Riqfinpro",#N/A,FALSE,"Tran"}</definedName>
    <definedName name="ccc" localSheetId="37" hidden="1">{"Riqfin97",#N/A,FALSE,"Tran";"Riqfinpro",#N/A,FALSE,"Tran"}</definedName>
    <definedName name="ccc" localSheetId="38" hidden="1">{"Riqfin97",#N/A,FALSE,"Tran";"Riqfinpro",#N/A,FALSE,"Tran"}</definedName>
    <definedName name="ccc" localSheetId="39" hidden="1">{"Riqfin97",#N/A,FALSE,"Tran";"Riqfinpro",#N/A,FALSE,"Tran"}</definedName>
    <definedName name="ccc" localSheetId="40" hidden="1">{"Riqfin97",#N/A,FALSE,"Tran";"Riqfinpro",#N/A,FALSE,"Tran"}</definedName>
    <definedName name="ccc" localSheetId="41" hidden="1">{"Riqfin97",#N/A,FALSE,"Tran";"Riqfinpro",#N/A,FALSE,"Tran"}</definedName>
    <definedName name="ccc" hidden="1">{"Riqfin97",#N/A,FALSE,"Tran";"Riqfinpro",#N/A,FALSE,"Tran"}</definedName>
    <definedName name="CCODE">#REF!</definedName>
    <definedName name="cgb">#REF!</definedName>
    <definedName name="cge">#REF!</definedName>
    <definedName name="cgr">#REF!</definedName>
    <definedName name="Coherence1" localSheetId="20">#REF!</definedName>
    <definedName name="Coherence1">#REF!</definedName>
    <definedName name="COL_SET" localSheetId="20">#REF!</definedName>
    <definedName name="COL_SET">#REF!</definedName>
    <definedName name="ConCAP" localSheetId="20">#REF!</definedName>
    <definedName name="ConCAP">#REF!</definedName>
    <definedName name="CONCK">#REF!</definedName>
    <definedName name="ConGO" localSheetId="20">#REF!</definedName>
    <definedName name="ConGO">#REF!</definedName>
    <definedName name="ConII" localSheetId="20">#REF!</definedName>
    <definedName name="ConII">#REF!</definedName>
    <definedName name="ConLAB" localSheetId="20">#REF!</definedName>
    <definedName name="ConLAB">#REF!</definedName>
    <definedName name="Cons">#REF!</definedName>
    <definedName name="ConTFP" localSheetId="20">#REF!</definedName>
    <definedName name="ConTFP">#REF!</definedName>
    <definedName name="CORULCSA">#REF!</definedName>
    <definedName name="Country">#REF!</definedName>
    <definedName name="CurrVintage">#REF!</definedName>
    <definedName name="Czech_Republic_5B">#REF!</definedName>
    <definedName name="d">"Graf 5"</definedName>
    <definedName name="DABproj">#N/A</definedName>
    <definedName name="DAGproj">#N/A</definedName>
    <definedName name="daily_interest_rates">#REF!</definedName>
    <definedName name="DAproj">#N/A</definedName>
    <definedName name="DASD">#N/A</definedName>
    <definedName name="DASDB">#N/A</definedName>
    <definedName name="DASDG">#N/A</definedName>
    <definedName name="data_all">#REF!</definedName>
    <definedName name="data_area">#REF!</definedName>
    <definedName name="DATA_MOVE" localSheetId="20">#REF!</definedName>
    <definedName name="DATA_MOVE">#REF!</definedName>
    <definedName name="_xlnm.Database" localSheetId="20">#REF!</definedName>
    <definedName name="_xlnm.Database">#REF!</definedName>
    <definedName name="DataEntryBlock10">#REF!</definedName>
    <definedName name="DataEntryBlock11">#REF!</definedName>
    <definedName name="DataEntryBlock12">#REF!</definedName>
    <definedName name="DataEntryBlock13">#REF!</definedName>
    <definedName name="DataEntryBlock14">#REF!</definedName>
    <definedName name="DataEntryBlock15">#REF!</definedName>
    <definedName name="DATB">#REF!</definedName>
    <definedName name="datcr">#REF!</definedName>
    <definedName name="date">#REF!</definedName>
    <definedName name="date_EXP">#REF!</definedName>
    <definedName name="date_FISC">#REF!</definedName>
    <definedName name="dateIntLiq">#REF!</definedName>
    <definedName name="dateMoney">#REF!</definedName>
    <definedName name="dateprofit">#REF!</definedName>
    <definedName name="dateRates">#REF!</definedName>
    <definedName name="dateRawQ">#REF!</definedName>
    <definedName name="dateReal">#REF!</definedName>
    <definedName name="dates">#REF!</definedName>
    <definedName name="dates_w">#REF!</definedName>
    <definedName name="dates1">#REF!</definedName>
    <definedName name="dates2">#REF!</definedName>
    <definedName name="datesb">#REF!</definedName>
    <definedName name="datesc">#REF!</definedName>
    <definedName name="datesd">#REF!</definedName>
    <definedName name="DATESG">#REF!</definedName>
    <definedName name="datesm">#REF!</definedName>
    <definedName name="datesq">#REF!</definedName>
    <definedName name="datesr">#REF!</definedName>
    <definedName name="datestran">#REF!</definedName>
    <definedName name="datgdp">#REF!</definedName>
    <definedName name="datin1">#REF!</definedName>
    <definedName name="datin2">#REF!</definedName>
    <definedName name="datq">#REF!</definedName>
    <definedName name="datq1">#REF!</definedName>
    <definedName name="datq2">#REF!</definedName>
    <definedName name="datreer">#REF!</definedName>
    <definedName name="datt">#REF!</definedName>
    <definedName name="DBproj">#N/A</definedName>
    <definedName name="dd" localSheetId="20">#REF!</definedName>
    <definedName name="dd" localSheetId="30" hidden="1">{"Riqfin97",#N/A,FALSE,"Tran";"Riqfinpro",#N/A,FALSE,"Tran"}</definedName>
    <definedName name="dd" localSheetId="31" hidden="1">{"Riqfin97",#N/A,FALSE,"Tran";"Riqfinpro",#N/A,FALSE,"Tran"}</definedName>
    <definedName name="dd" localSheetId="32" hidden="1">{"Riqfin97",#N/A,FALSE,"Tran";"Riqfinpro",#N/A,FALSE,"Tran"}</definedName>
    <definedName name="dd" localSheetId="33" hidden="1">{"Riqfin97",#N/A,FALSE,"Tran";"Riqfinpro",#N/A,FALSE,"Tran"}</definedName>
    <definedName name="dd" localSheetId="34" hidden="1">{"Riqfin97",#N/A,FALSE,"Tran";"Riqfinpro",#N/A,FALSE,"Tran"}</definedName>
    <definedName name="dd" localSheetId="35" hidden="1">{"Riqfin97",#N/A,FALSE,"Tran";"Riqfinpro",#N/A,FALSE,"Tran"}</definedName>
    <definedName name="dd" localSheetId="36" hidden="1">{"Riqfin97",#N/A,FALSE,"Tran";"Riqfinpro",#N/A,FALSE,"Tran"}</definedName>
    <definedName name="dd" localSheetId="37" hidden="1">{"Riqfin97",#N/A,FALSE,"Tran";"Riqfinpro",#N/A,FALSE,"Tran"}</definedName>
    <definedName name="dd" localSheetId="38" hidden="1">{"Riqfin97",#N/A,FALSE,"Tran";"Riqfinpro",#N/A,FALSE,"Tran"}</definedName>
    <definedName name="dd" localSheetId="39" hidden="1">{"Riqfin97",#N/A,FALSE,"Tran";"Riqfinpro",#N/A,FALSE,"Tran"}</definedName>
    <definedName name="dd" localSheetId="40" hidden="1">{"Riqfin97",#N/A,FALSE,"Tran";"Riqfinpro",#N/A,FALSE,"Tran"}</definedName>
    <definedName name="dd" localSheetId="41" hidden="1">{"Riqfin97",#N/A,FALSE,"Tran";"Riqfinpro",#N/A,FALSE,"Tran"}</definedName>
    <definedName name="dd">#REF!</definedName>
    <definedName name="ddd" localSheetId="31" hidden="1">{"Riqfin97",#N/A,FALSE,"Tran";"Riqfinpro",#N/A,FALSE,"Tran"}</definedName>
    <definedName name="ddd" localSheetId="32" hidden="1">{"Riqfin97",#N/A,FALSE,"Tran";"Riqfinpro",#N/A,FALSE,"Tran"}</definedName>
    <definedName name="ddd" localSheetId="33" hidden="1">{"Riqfin97",#N/A,FALSE,"Tran";"Riqfinpro",#N/A,FALSE,"Tran"}</definedName>
    <definedName name="ddd" localSheetId="34" hidden="1">{"Riqfin97",#N/A,FALSE,"Tran";"Riqfinpro",#N/A,FALSE,"Tran"}</definedName>
    <definedName name="ddd" localSheetId="35" hidden="1">{"Riqfin97",#N/A,FALSE,"Tran";"Riqfinpro",#N/A,FALSE,"Tran"}</definedName>
    <definedName name="ddd" localSheetId="36" hidden="1">{"Riqfin97",#N/A,FALSE,"Tran";"Riqfinpro",#N/A,FALSE,"Tran"}</definedName>
    <definedName name="ddd" localSheetId="37" hidden="1">{"Riqfin97",#N/A,FALSE,"Tran";"Riqfinpro",#N/A,FALSE,"Tran"}</definedName>
    <definedName name="ddd" localSheetId="38" hidden="1">{"Riqfin97",#N/A,FALSE,"Tran";"Riqfinpro",#N/A,FALSE,"Tran"}</definedName>
    <definedName name="ddd" localSheetId="39" hidden="1">{"Riqfin97",#N/A,FALSE,"Tran";"Riqfinpro",#N/A,FALSE,"Tran"}</definedName>
    <definedName name="ddd" localSheetId="40" hidden="1">{"Riqfin97",#N/A,FALSE,"Tran";"Riqfinpro",#N/A,FALSE,"Tran"}</definedName>
    <definedName name="ddd" localSheetId="41" hidden="1">{"Riqfin97",#N/A,FALSE,"Tran";"Riqfinpro",#N/A,FALSE,"Tran"}</definedName>
    <definedName name="ddd" hidden="1">{"Riqfin97",#N/A,FALSE,"Tran";"Riqfinpro",#N/A,FALSE,"Tran"}</definedName>
    <definedName name="debt">#REF!</definedName>
    <definedName name="DEBT1">#REF!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B">#REF!</definedName>
    <definedName name="DEBT2">#REF!</definedName>
    <definedName name="DEBT2B">#REF!</definedName>
    <definedName name="DEBT3">#REF!</definedName>
    <definedName name="DEBT4">#REF!</definedName>
    <definedName name="DEBT5">#REF!</definedName>
    <definedName name="DEBT6">#REF!</definedName>
    <definedName name="DEBT7">#REF!</definedName>
    <definedName name="DEBT8">#REF!</definedName>
    <definedName name="DEBT9">#REF!</definedName>
    <definedName name="debtproj">#REF!</definedName>
    <definedName name="DEFLATORS">#REF!</definedName>
    <definedName name="Denmark_5B">#REF!</definedName>
    <definedName name="Department">#REF!</definedName>
    <definedName name="DEPENSES" localSheetId="20">#REF!</definedName>
    <definedName name="DEPENSES">#REF!</definedName>
    <definedName name="DGproj">#N/A</definedName>
    <definedName name="DLX1.USE">#REF!</definedName>
    <definedName name="DOC">#REF!</definedName>
    <definedName name="doprava2018">#REF!</definedName>
    <definedName name="dp">#REF!</definedName>
    <definedName name="dpogjr" hidden="1">#REF!</definedName>
    <definedName name="Dproj">#N/A</definedName>
    <definedName name="Drš">#REF!</definedName>
    <definedName name="DrŠ_denní" comment="Počet denných doktorandov">#REF!</definedName>
    <definedName name="drš1">#REF!</definedName>
    <definedName name="drš9">#REF!</definedName>
    <definedName name="DSD">#N/A</definedName>
    <definedName name="DSD_S">#N/A</definedName>
    <definedName name="DSDB">#N/A</definedName>
    <definedName name="DSDG">#N/A</definedName>
    <definedName name="DSIBproj">#N/A</definedName>
    <definedName name="DSIGproj">#N/A</definedName>
    <definedName name="DSIproj">#N/A</definedName>
    <definedName name="DSISD">#N/A</definedName>
    <definedName name="DSISDB">#N/A</definedName>
    <definedName name="DSISDG">#N/A</definedName>
    <definedName name="DSPBproj">#N/A</definedName>
    <definedName name="DSPGproj">#N/A</definedName>
    <definedName name="DSPproj">#N/A</definedName>
    <definedName name="DSPSD">#N/A</definedName>
    <definedName name="DSPSDB">#N/A</definedName>
    <definedName name="DSPSDG">#N/A</definedName>
    <definedName name="e12db">#REF!</definedName>
    <definedName name="e9db">#REF!</definedName>
    <definedName name="EDNA">#N/A</definedName>
    <definedName name="EDSSDESCRIPTOR">#REF!</definedName>
    <definedName name="EDSSFILE">#REF!</definedName>
    <definedName name="EDSSNAME">#REF!</definedName>
    <definedName name="EDSSTIME">#REF!</definedName>
    <definedName name="ee" localSheetId="31" hidden="1">{"Tab1",#N/A,FALSE,"P";"Tab2",#N/A,FALSE,"P"}</definedName>
    <definedName name="ee" localSheetId="32" hidden="1">{"Tab1",#N/A,FALSE,"P";"Tab2",#N/A,FALSE,"P"}</definedName>
    <definedName name="ee" localSheetId="33" hidden="1">{"Tab1",#N/A,FALSE,"P";"Tab2",#N/A,FALSE,"P"}</definedName>
    <definedName name="ee" localSheetId="34" hidden="1">{"Tab1",#N/A,FALSE,"P";"Tab2",#N/A,FALSE,"P"}</definedName>
    <definedName name="ee" localSheetId="35" hidden="1">{"Tab1",#N/A,FALSE,"P";"Tab2",#N/A,FALSE,"P"}</definedName>
    <definedName name="ee" localSheetId="36" hidden="1">{"Tab1",#N/A,FALSE,"P";"Tab2",#N/A,FALSE,"P"}</definedName>
    <definedName name="ee" localSheetId="37" hidden="1">{"Tab1",#N/A,FALSE,"P";"Tab2",#N/A,FALSE,"P"}</definedName>
    <definedName name="ee" localSheetId="38" hidden="1">{"Tab1",#N/A,FALSE,"P";"Tab2",#N/A,FALSE,"P"}</definedName>
    <definedName name="ee" localSheetId="39" hidden="1">{"Tab1",#N/A,FALSE,"P";"Tab2",#N/A,FALSE,"P"}</definedName>
    <definedName name="ee" localSheetId="40" hidden="1">{"Tab1",#N/A,FALSE,"P";"Tab2",#N/A,FALSE,"P"}</definedName>
    <definedName name="ee" localSheetId="41" hidden="1">{"Tab1",#N/A,FALSE,"P";"Tab2",#N/A,FALSE,"P"}</definedName>
    <definedName name="ee" hidden="1">{"Tab1",#N/A,FALSE,"P";"Tab2",#N/A,FALSE,"P"}</definedName>
    <definedName name="EECB">#REF!</definedName>
    <definedName name="eee" localSheetId="31" hidden="1">{"Tab1",#N/A,FALSE,"P";"Tab2",#N/A,FALSE,"P"}</definedName>
    <definedName name="eee" localSheetId="32" hidden="1">{"Tab1",#N/A,FALSE,"P";"Tab2",#N/A,FALSE,"P"}</definedName>
    <definedName name="eee" localSheetId="33" hidden="1">{"Tab1",#N/A,FALSE,"P";"Tab2",#N/A,FALSE,"P"}</definedName>
    <definedName name="eee" localSheetId="34" hidden="1">{"Tab1",#N/A,FALSE,"P";"Tab2",#N/A,FALSE,"P"}</definedName>
    <definedName name="eee" localSheetId="35" hidden="1">{"Tab1",#N/A,FALSE,"P";"Tab2",#N/A,FALSE,"P"}</definedName>
    <definedName name="eee" localSheetId="36" hidden="1">{"Tab1",#N/A,FALSE,"P";"Tab2",#N/A,FALSE,"P"}</definedName>
    <definedName name="eee" localSheetId="37" hidden="1">{"Tab1",#N/A,FALSE,"P";"Tab2",#N/A,FALSE,"P"}</definedName>
    <definedName name="eee" localSheetId="38" hidden="1">{"Tab1",#N/A,FALSE,"P";"Tab2",#N/A,FALSE,"P"}</definedName>
    <definedName name="eee" localSheetId="39" hidden="1">{"Tab1",#N/A,FALSE,"P";"Tab2",#N/A,FALSE,"P"}</definedName>
    <definedName name="eee" localSheetId="40" hidden="1">{"Tab1",#N/A,FALSE,"P";"Tab2",#N/A,FALSE,"P"}</definedName>
    <definedName name="eee" localSheetId="41" hidden="1">{"Tab1",#N/A,FALSE,"P";"Tab2",#N/A,FALSE,"P"}</definedName>
    <definedName name="eee" hidden="1">{"Tab1",#N/A,FALSE,"P";"Tab2",#N/A,FALSE,"P"}</definedName>
    <definedName name="EISCODE">#REF!</definedName>
    <definedName name="elect">#REF!</definedName>
    <definedName name="Emerging_HTML_AREA">#REF!</definedName>
    <definedName name="EMETEL">#REF!</definedName>
    <definedName name="ENDA">#N/A</definedName>
    <definedName name="ep_summ">#REF!</definedName>
    <definedName name="epl_all">#REF!</definedName>
    <definedName name="Evolution" localSheetId="20">#REF!</definedName>
    <definedName name="Evolution">#REF!</definedName>
    <definedName name="ExitWRS">#REF!</definedName>
    <definedName name="f1_time">#REF!</definedName>
    <definedName name="Fak_abs" comment="Názov fakulty v absolventoch">#REF!</definedName>
    <definedName name="Fakulta" comment="nazov fakulty">#REF!</definedName>
    <definedName name="ff" localSheetId="31" hidden="1">{"Tab1",#N/A,FALSE,"P";"Tab2",#N/A,FALSE,"P"}</definedName>
    <definedName name="ff" localSheetId="32" hidden="1">{"Tab1",#N/A,FALSE,"P";"Tab2",#N/A,FALSE,"P"}</definedName>
    <definedName name="ff" localSheetId="33" hidden="1">{"Tab1",#N/A,FALSE,"P";"Tab2",#N/A,FALSE,"P"}</definedName>
    <definedName name="ff" localSheetId="34" hidden="1">{"Tab1",#N/A,FALSE,"P";"Tab2",#N/A,FALSE,"P"}</definedName>
    <definedName name="ff" localSheetId="35" hidden="1">{"Tab1",#N/A,FALSE,"P";"Tab2",#N/A,FALSE,"P"}</definedName>
    <definedName name="ff" localSheetId="36" hidden="1">{"Tab1",#N/A,FALSE,"P";"Tab2",#N/A,FALSE,"P"}</definedName>
    <definedName name="ff" localSheetId="37" hidden="1">{"Tab1",#N/A,FALSE,"P";"Tab2",#N/A,FALSE,"P"}</definedName>
    <definedName name="ff" localSheetId="38" hidden="1">{"Tab1",#N/A,FALSE,"P";"Tab2",#N/A,FALSE,"P"}</definedName>
    <definedName name="ff" localSheetId="39" hidden="1">{"Tab1",#N/A,FALSE,"P";"Tab2",#N/A,FALSE,"P"}</definedName>
    <definedName name="ff" localSheetId="40" hidden="1">{"Tab1",#N/A,FALSE,"P";"Tab2",#N/A,FALSE,"P"}</definedName>
    <definedName name="ff" localSheetId="41" hidden="1">{"Tab1",#N/A,FALSE,"P";"Tab2",#N/A,FALSE,"P"}</definedName>
    <definedName name="ff" hidden="1">{"Tab1",#N/A,FALSE,"P";"Tab2",#N/A,FALSE,"P"}</definedName>
    <definedName name="fff" localSheetId="31" hidden="1">{"Tab1",#N/A,FALSE,"P";"Tab2",#N/A,FALSE,"P"}</definedName>
    <definedName name="fff" localSheetId="32" hidden="1">{"Tab1",#N/A,FALSE,"P";"Tab2",#N/A,FALSE,"P"}</definedName>
    <definedName name="fff" localSheetId="33" hidden="1">{"Tab1",#N/A,FALSE,"P";"Tab2",#N/A,FALSE,"P"}</definedName>
    <definedName name="fff" localSheetId="34" hidden="1">{"Tab1",#N/A,FALSE,"P";"Tab2",#N/A,FALSE,"P"}</definedName>
    <definedName name="fff" localSheetId="35" hidden="1">{"Tab1",#N/A,FALSE,"P";"Tab2",#N/A,FALSE,"P"}</definedName>
    <definedName name="fff" localSheetId="36" hidden="1">{"Tab1",#N/A,FALSE,"P";"Tab2",#N/A,FALSE,"P"}</definedName>
    <definedName name="fff" localSheetId="37" hidden="1">{"Tab1",#N/A,FALSE,"P";"Tab2",#N/A,FALSE,"P"}</definedName>
    <definedName name="fff" localSheetId="38" hidden="1">{"Tab1",#N/A,FALSE,"P";"Tab2",#N/A,FALSE,"P"}</definedName>
    <definedName name="fff" localSheetId="39" hidden="1">{"Tab1",#N/A,FALSE,"P";"Tab2",#N/A,FALSE,"P"}</definedName>
    <definedName name="fff" localSheetId="40" hidden="1">{"Tab1",#N/A,FALSE,"P";"Tab2",#N/A,FALSE,"P"}</definedName>
    <definedName name="fff" localSheetId="41" hidden="1">{"Tab1",#N/A,FALSE,"P";"Tab2",#N/A,FALSE,"P"}</definedName>
    <definedName name="fff" hidden="1">{"Tab1",#N/A,FALSE,"P";"Tab2",#N/A,FALSE,"P"}</definedName>
    <definedName name="ffff" hidden="1">#REF!</definedName>
    <definedName name="fg_567">#REF!</definedName>
    <definedName name="FG_ISC123">#REF!</definedName>
    <definedName name="FG_ISC567">#REF!</definedName>
    <definedName name="fgfgfgf" hidden="1">#REF!</definedName>
    <definedName name="Fig8.2a">#REF!</definedName>
    <definedName name="FILE_RET" localSheetId="20">#REF!</definedName>
    <definedName name="FILE_RET">#REF!</definedName>
    <definedName name="finan">#REF!</definedName>
    <definedName name="finan1">#REF!</definedName>
    <definedName name="Financing" localSheetId="31" hidden="1">{"Tab1",#N/A,FALSE,"P";"Tab2",#N/A,FALSE,"P"}</definedName>
    <definedName name="Financing" localSheetId="32" hidden="1">{"Tab1",#N/A,FALSE,"P";"Tab2",#N/A,FALSE,"P"}</definedName>
    <definedName name="Financing" localSheetId="33" hidden="1">{"Tab1",#N/A,FALSE,"P";"Tab2",#N/A,FALSE,"P"}</definedName>
    <definedName name="Financing" localSheetId="34" hidden="1">{"Tab1",#N/A,FALSE,"P";"Tab2",#N/A,FALSE,"P"}</definedName>
    <definedName name="Financing" localSheetId="35" hidden="1">{"Tab1",#N/A,FALSE,"P";"Tab2",#N/A,FALSE,"P"}</definedName>
    <definedName name="Financing" localSheetId="36" hidden="1">{"Tab1",#N/A,FALSE,"P";"Tab2",#N/A,FALSE,"P"}</definedName>
    <definedName name="Financing" localSheetId="37" hidden="1">{"Tab1",#N/A,FALSE,"P";"Tab2",#N/A,FALSE,"P"}</definedName>
    <definedName name="Financing" localSheetId="38" hidden="1">{"Tab1",#N/A,FALSE,"P";"Tab2",#N/A,FALSE,"P"}</definedName>
    <definedName name="Financing" localSheetId="39" hidden="1">{"Tab1",#N/A,FALSE,"P";"Tab2",#N/A,FALSE,"P"}</definedName>
    <definedName name="Financing" localSheetId="40" hidden="1">{"Tab1",#N/A,FALSE,"P";"Tab2",#N/A,FALSE,"P"}</definedName>
    <definedName name="Financing" localSheetId="41" hidden="1">{"Tab1",#N/A,FALSE,"P";"Tab2",#N/A,FALSE,"P"}</definedName>
    <definedName name="Financing" hidden="1">{"Tab1",#N/A,FALSE,"P";"Tab2",#N/A,FALSE,"P"}</definedName>
    <definedName name="Finland_5B">#REF!</definedName>
    <definedName name="FISUM">#REF!</definedName>
    <definedName name="FLOPEC">#REF!</definedName>
    <definedName name="FMB">#REF!</definedName>
    <definedName name="FODESEC">#REF!</definedName>
    <definedName name="Footnotes" localSheetId="20">#REF!</definedName>
    <definedName name="Footnotes">#REF!</definedName>
    <definedName name="FOREXPORT">#REF!</definedName>
    <definedName name="form" comment="forma študia, denna=1, externa=2">#REF!</definedName>
    <definedName name="France_5B">#REF!</definedName>
    <definedName name="frštt">#REF!</definedName>
    <definedName name="FUNDOBL">#REF!</definedName>
    <definedName name="FUNDOBLB">#REF!</definedName>
    <definedName name="fvie" comment="priradenie skupiny financovania k študijnemu programu" localSheetId="27">#REF!</definedName>
    <definedName name="fvie" comment="priradenie skupiny financovania k študijnemu programu">#REF!</definedName>
    <definedName name="g">#REF!</definedName>
    <definedName name="GCB">#REF!</definedName>
    <definedName name="GCB_NGDP">#N/A</definedName>
    <definedName name="GCEI">#REF!</definedName>
    <definedName name="GCENL">#REF!</definedName>
    <definedName name="GCND">#REF!</definedName>
    <definedName name="GCND_NGDP">#REF!</definedName>
    <definedName name="GCRG">#REF!</definedName>
    <definedName name="Germany_5B">#REF!</definedName>
    <definedName name="gg">#REF!</definedName>
    <definedName name="ggb">#REF!</definedName>
    <definedName name="GGB_NGDP">#N/A</definedName>
    <definedName name="ggbeu">#REF!</definedName>
    <definedName name="ggblg">#REF!</definedName>
    <definedName name="ggbls">#REF!</definedName>
    <definedName name="ggbss">#REF!</definedName>
    <definedName name="gge">#REF!</definedName>
    <definedName name="GGED">#REF!</definedName>
    <definedName name="GGEI">#REF!</definedName>
    <definedName name="GGENL">#REF!</definedName>
    <definedName name="ggg" localSheetId="31" hidden="1">{"Riqfin97",#N/A,FALSE,"Tran";"Riqfinpro",#N/A,FALSE,"Tran"}</definedName>
    <definedName name="ggg" localSheetId="32" hidden="1">{"Riqfin97",#N/A,FALSE,"Tran";"Riqfinpro",#N/A,FALSE,"Tran"}</definedName>
    <definedName name="ggg" localSheetId="33" hidden="1">{"Riqfin97",#N/A,FALSE,"Tran";"Riqfinpro",#N/A,FALSE,"Tran"}</definedName>
    <definedName name="ggg" localSheetId="34" hidden="1">{"Riqfin97",#N/A,FALSE,"Tran";"Riqfinpro",#N/A,FALSE,"Tran"}</definedName>
    <definedName name="ggg" localSheetId="35" hidden="1">{"Riqfin97",#N/A,FALSE,"Tran";"Riqfinpro",#N/A,FALSE,"Tran"}</definedName>
    <definedName name="ggg" localSheetId="36" hidden="1">{"Riqfin97",#N/A,FALSE,"Tran";"Riqfinpro",#N/A,FALSE,"Tran"}</definedName>
    <definedName name="ggg" localSheetId="37" hidden="1">{"Riqfin97",#N/A,FALSE,"Tran";"Riqfinpro",#N/A,FALSE,"Tran"}</definedName>
    <definedName name="ggg" localSheetId="38" hidden="1">{"Riqfin97",#N/A,FALSE,"Tran";"Riqfinpro",#N/A,FALSE,"Tran"}</definedName>
    <definedName name="ggg" localSheetId="39" hidden="1">{"Riqfin97",#N/A,FALSE,"Tran";"Riqfinpro",#N/A,FALSE,"Tran"}</definedName>
    <definedName name="ggg" localSheetId="40" hidden="1">{"Riqfin97",#N/A,FALSE,"Tran";"Riqfinpro",#N/A,FALSE,"Tran"}</definedName>
    <definedName name="ggg" localSheetId="41" hidden="1">{"Riqfin97",#N/A,FALSE,"Tran";"Riqfinpro",#N/A,FALSE,"Tran"}</definedName>
    <definedName name="ggg" hidden="1">{"Riqfin97",#N/A,FALSE,"Tran";"Riqfinpro",#N/A,FALSE,"Tran"}</definedName>
    <definedName name="ggggg" hidden="1">#REF!</definedName>
    <definedName name="ggggggg" localSheetId="34">#REF!</definedName>
    <definedName name="ggggggg" localSheetId="44">#REF!</definedName>
    <definedName name="ggggggg">#REF!</definedName>
    <definedName name="GGND">#REF!</definedName>
    <definedName name="ggr">#REF!</definedName>
    <definedName name="GGRG">#REF!</definedName>
    <definedName name="ghfgf" hidden="1">#REF!</definedName>
    <definedName name="gjgfgk" hidden="1">#REF!</definedName>
    <definedName name="h" hidden="1">#REF!</definedName>
    <definedName name="H_29" localSheetId="20">#REF!</definedName>
    <definedName name="H_29">#REF!</definedName>
    <definedName name="H_49" localSheetId="20">#REF!</definedName>
    <definedName name="H_49">#REF!</definedName>
    <definedName name="H_50PLUS" localSheetId="20">#REF!</definedName>
    <definedName name="H_50PLUS">#REF!</definedName>
    <definedName name="H_F" localSheetId="20">#REF!</definedName>
    <definedName name="H_F">#REF!</definedName>
    <definedName name="H_M" localSheetId="20">#REF!</definedName>
    <definedName name="H_M">#REF!</definedName>
    <definedName name="Header" localSheetId="20">#REF!</definedName>
    <definedName name="Header">#REF!</definedName>
    <definedName name="help" hidden="1">#REF!</definedName>
    <definedName name="hhh" hidden="1">#REF!</definedName>
    <definedName name="hhhhhhh" localSheetId="34">#REF!</definedName>
    <definedName name="hhhhhhh" localSheetId="44">#REF!</definedName>
    <definedName name="hhhhhhh">#REF!</definedName>
    <definedName name="hightech" localSheetId="20">#REF!</definedName>
    <definedName name="hightech">#REF!</definedName>
    <definedName name="hjjh" hidden="1">#REF!</definedName>
    <definedName name="Hungary_5B">#REF!</definedName>
    <definedName name="CHART">#REF!</definedName>
    <definedName name="chart12">#REF!</definedName>
    <definedName name="CHILE">#REF!</definedName>
    <definedName name="CHK">#REF!</definedName>
    <definedName name="i">#REF!</definedName>
    <definedName name="Iceland_5B">#REF!</definedName>
    <definedName name="IESS">#REF!</definedName>
    <definedName name="ii" localSheetId="31" hidden="1">{"Tab1",#N/A,FALSE,"P";"Tab2",#N/A,FALSE,"P"}</definedName>
    <definedName name="ii" localSheetId="32" hidden="1">{"Tab1",#N/A,FALSE,"P";"Tab2",#N/A,FALSE,"P"}</definedName>
    <definedName name="ii" localSheetId="33" hidden="1">{"Tab1",#N/A,FALSE,"P";"Tab2",#N/A,FALSE,"P"}</definedName>
    <definedName name="ii" localSheetId="34" hidden="1">{"Tab1",#N/A,FALSE,"P";"Tab2",#N/A,FALSE,"P"}</definedName>
    <definedName name="ii" localSheetId="35" hidden="1">{"Tab1",#N/A,FALSE,"P";"Tab2",#N/A,FALSE,"P"}</definedName>
    <definedName name="ii" localSheetId="36" hidden="1">{"Tab1",#N/A,FALSE,"P";"Tab2",#N/A,FALSE,"P"}</definedName>
    <definedName name="ii" localSheetId="37" hidden="1">{"Tab1",#N/A,FALSE,"P";"Tab2",#N/A,FALSE,"P"}</definedName>
    <definedName name="ii" localSheetId="38" hidden="1">{"Tab1",#N/A,FALSE,"P";"Tab2",#N/A,FALSE,"P"}</definedName>
    <definedName name="ii" localSheetId="39" hidden="1">{"Tab1",#N/A,FALSE,"P";"Tab2",#N/A,FALSE,"P"}</definedName>
    <definedName name="ii" localSheetId="40" hidden="1">{"Tab1",#N/A,FALSE,"P";"Tab2",#N/A,FALSE,"P"}</definedName>
    <definedName name="ii" localSheetId="41" hidden="1">{"Tab1",#N/A,FALSE,"P";"Tab2",#N/A,FALSE,"P"}</definedName>
    <definedName name="ii" hidden="1">{"Tab1",#N/A,FALSE,"P";"Tab2",#N/A,FALSE,"P"}</definedName>
    <definedName name="IIE_D" localSheetId="20">#REF!</definedName>
    <definedName name="IIE_D">#REF!</definedName>
    <definedName name="IIE_I" localSheetId="20">#REF!</definedName>
    <definedName name="IIE_I">#REF!</definedName>
    <definedName name="IIM_D" localSheetId="20">#REF!</definedName>
    <definedName name="IIM_D">#REF!</definedName>
    <definedName name="IIM_I" localSheetId="20">#REF!</definedName>
    <definedName name="IIM_I">#REF!</definedName>
    <definedName name="IIS_D" localSheetId="20">#REF!</definedName>
    <definedName name="IIS_D">#REF!</definedName>
    <definedName name="IIS_I" localSheetId="20">#REF!</definedName>
    <definedName name="IIS_I">#REF!</definedName>
    <definedName name="ima">#REF!</definedName>
    <definedName name="IN1_">#REF!</definedName>
    <definedName name="IN2_">#REF!</definedName>
    <definedName name="INB">#REF!</definedName>
    <definedName name="INC">#REF!</definedName>
    <definedName name="ind">#REF!</definedName>
    <definedName name="INDF1">#REF!</definedName>
    <definedName name="indf11">#REF!</definedName>
    <definedName name="indf11_94">#REF!</definedName>
    <definedName name="INDF12">#REF!</definedName>
    <definedName name="INDF13">#REF!</definedName>
    <definedName name="INECEL">#REF!</definedName>
    <definedName name="inflation" hidden="1">#REF!</definedName>
    <definedName name="INPUT_2">#REF!</definedName>
    <definedName name="INPUT_4">#REF!</definedName>
    <definedName name="Ireland_5B">#REF!</definedName>
    <definedName name="Italy_5B">#REF!</definedName>
    <definedName name="Japan_5B">#REF!</definedName>
    <definedName name="jhhhg" hidden="1">#REF!</definedName>
    <definedName name="jj" localSheetId="31" hidden="1">{"Riqfin97",#N/A,FALSE,"Tran";"Riqfinpro",#N/A,FALSE,"Tran"}</definedName>
    <definedName name="jj" localSheetId="32" hidden="1">{"Riqfin97",#N/A,FALSE,"Tran";"Riqfinpro",#N/A,FALSE,"Tran"}</definedName>
    <definedName name="jj" localSheetId="33" hidden="1">{"Riqfin97",#N/A,FALSE,"Tran";"Riqfinpro",#N/A,FALSE,"Tran"}</definedName>
    <definedName name="jj" localSheetId="34" hidden="1">{"Riqfin97",#N/A,FALSE,"Tran";"Riqfinpro",#N/A,FALSE,"Tran"}</definedName>
    <definedName name="jj" localSheetId="35" hidden="1">{"Riqfin97",#N/A,FALSE,"Tran";"Riqfinpro",#N/A,FALSE,"Tran"}</definedName>
    <definedName name="jj" localSheetId="36" hidden="1">{"Riqfin97",#N/A,FALSE,"Tran";"Riqfinpro",#N/A,FALSE,"Tran"}</definedName>
    <definedName name="jj" localSheetId="37" hidden="1">{"Riqfin97",#N/A,FALSE,"Tran";"Riqfinpro",#N/A,FALSE,"Tran"}</definedName>
    <definedName name="jj" localSheetId="38" hidden="1">{"Riqfin97",#N/A,FALSE,"Tran";"Riqfinpro",#N/A,FALSE,"Tran"}</definedName>
    <definedName name="jj" localSheetId="39" hidden="1">{"Riqfin97",#N/A,FALSE,"Tran";"Riqfinpro",#N/A,FALSE,"Tran"}</definedName>
    <definedName name="jj" localSheetId="40" hidden="1">{"Riqfin97",#N/A,FALSE,"Tran";"Riqfinpro",#N/A,FALSE,"Tran"}</definedName>
    <definedName name="jj" localSheetId="41" hidden="1">{"Riqfin97",#N/A,FALSE,"Tran";"Riqfinpro",#N/A,FALSE,"Tran"}</definedName>
    <definedName name="jj" hidden="1">{"Riqfin97",#N/A,FALSE,"Tran";"Riqfinpro",#N/A,FALSE,"Tran"}</definedName>
    <definedName name="jjj" hidden="1">#REF!</definedName>
    <definedName name="jjjjjj" hidden="1">#REF!</definedName>
    <definedName name="K_KAP">#REF!</definedName>
    <definedName name="K_ŠpP">#REF!</definedName>
    <definedName name="K_TaS">#REF!</definedName>
    <definedName name="K_val">#REF!</definedName>
    <definedName name="K_VŠO">#REF!</definedName>
    <definedName name="kk" localSheetId="31" hidden="1">{"Tab1",#N/A,FALSE,"P";"Tab2",#N/A,FALSE,"P"}</definedName>
    <definedName name="kk" localSheetId="32" hidden="1">{"Tab1",#N/A,FALSE,"P";"Tab2",#N/A,FALSE,"P"}</definedName>
    <definedName name="kk" localSheetId="33" hidden="1">{"Tab1",#N/A,FALSE,"P";"Tab2",#N/A,FALSE,"P"}</definedName>
    <definedName name="kk" localSheetId="34" hidden="1">{"Tab1",#N/A,FALSE,"P";"Tab2",#N/A,FALSE,"P"}</definedName>
    <definedName name="kk" localSheetId="35" hidden="1">{"Tab1",#N/A,FALSE,"P";"Tab2",#N/A,FALSE,"P"}</definedName>
    <definedName name="kk" localSheetId="36" hidden="1">{"Tab1",#N/A,FALSE,"P";"Tab2",#N/A,FALSE,"P"}</definedName>
    <definedName name="kk" localSheetId="37" hidden="1">{"Tab1",#N/A,FALSE,"P";"Tab2",#N/A,FALSE,"P"}</definedName>
    <definedName name="kk" localSheetId="38" hidden="1">{"Tab1",#N/A,FALSE,"P";"Tab2",#N/A,FALSE,"P"}</definedName>
    <definedName name="kk" localSheetId="39" hidden="1">{"Tab1",#N/A,FALSE,"P";"Tab2",#N/A,FALSE,"P"}</definedName>
    <definedName name="kk" localSheetId="40" hidden="1">{"Tab1",#N/A,FALSE,"P";"Tab2",#N/A,FALSE,"P"}</definedName>
    <definedName name="kk" localSheetId="41" hidden="1">{"Tab1",#N/A,FALSE,"P";"Tab2",#N/A,FALSE,"P"}</definedName>
    <definedName name="kk" hidden="1">{"Tab1",#N/A,FALSE,"P";"Tab2",#N/A,FALSE,"P"}</definedName>
    <definedName name="kkk" localSheetId="31" hidden="1">{"Tab1",#N/A,FALSE,"P";"Tab2",#N/A,FALSE,"P"}</definedName>
    <definedName name="kkk" localSheetId="32" hidden="1">{"Tab1",#N/A,FALSE,"P";"Tab2",#N/A,FALSE,"P"}</definedName>
    <definedName name="kkk" localSheetId="33" hidden="1">{"Tab1",#N/A,FALSE,"P";"Tab2",#N/A,FALSE,"P"}</definedName>
    <definedName name="kkk" localSheetId="34" hidden="1">{"Tab1",#N/A,FALSE,"P";"Tab2",#N/A,FALSE,"P"}</definedName>
    <definedName name="kkk" localSheetId="35" hidden="1">{"Tab1",#N/A,FALSE,"P";"Tab2",#N/A,FALSE,"P"}</definedName>
    <definedName name="kkk" localSheetId="36" hidden="1">{"Tab1",#N/A,FALSE,"P";"Tab2",#N/A,FALSE,"P"}</definedName>
    <definedName name="kkk" localSheetId="37" hidden="1">{"Tab1",#N/A,FALSE,"P";"Tab2",#N/A,FALSE,"P"}</definedName>
    <definedName name="kkk" localSheetId="38" hidden="1">{"Tab1",#N/A,FALSE,"P";"Tab2",#N/A,FALSE,"P"}</definedName>
    <definedName name="kkk" localSheetId="39" hidden="1">{"Tab1",#N/A,FALSE,"P";"Tab2",#N/A,FALSE,"P"}</definedName>
    <definedName name="kkk" localSheetId="40" hidden="1">{"Tab1",#N/A,FALSE,"P";"Tab2",#N/A,FALSE,"P"}</definedName>
    <definedName name="kkk" localSheetId="41" hidden="1">{"Tab1",#N/A,FALSE,"P";"Tab2",#N/A,FALSE,"P"}</definedName>
    <definedName name="kkk" hidden="1">{"Tab1",#N/A,FALSE,"P";"Tab2",#N/A,FALSE,"P"}</definedName>
    <definedName name="kkkk" hidden="1">#REF!</definedName>
    <definedName name="Kod_šp">#REF!</definedName>
    <definedName name="KOD_VVŠ">#REF!</definedName>
    <definedName name="koef_kp">#REF!</definedName>
    <definedName name="koef_PV">#REF!</definedName>
    <definedName name="koef_VV">#REF!</definedName>
    <definedName name="Konto">#REF!</definedName>
    <definedName name="Korea_5B">#REF!</definedName>
    <definedName name="kpn_ca_do">#REF!</definedName>
    <definedName name="kpn_ca_nad">#REF!</definedName>
    <definedName name="kumul1">#REF!</definedName>
    <definedName name="kumul2">#REF!</definedName>
    <definedName name="kvart1">#REF!</definedName>
    <definedName name="kvart2">#REF!</definedName>
    <definedName name="kvart3">#REF!</definedName>
    <definedName name="kvart4">#REF!</definedName>
    <definedName name="lev_abs" comment="stupen študia pre absolventoch">#REF!</definedName>
    <definedName name="level" comment="level = stupeň študia; bakalar=1;druhy=2;Drš=3;spojite=4">#REF!</definedName>
    <definedName name="LevelsUS">#REF!</definedName>
    <definedName name="LINE_DRAW" localSheetId="20">#REF!</definedName>
    <definedName name="LINE_DRAW">#REF!</definedName>
    <definedName name="ll" localSheetId="31" hidden="1">{"Tab1",#N/A,FALSE,"P";"Tab2",#N/A,FALSE,"P"}</definedName>
    <definedName name="ll" localSheetId="32" hidden="1">{"Tab1",#N/A,FALSE,"P";"Tab2",#N/A,FALSE,"P"}</definedName>
    <definedName name="ll" localSheetId="33" hidden="1">{"Tab1",#N/A,FALSE,"P";"Tab2",#N/A,FALSE,"P"}</definedName>
    <definedName name="ll" localSheetId="34" hidden="1">{"Tab1",#N/A,FALSE,"P";"Tab2",#N/A,FALSE,"P"}</definedName>
    <definedName name="ll" localSheetId="35" hidden="1">{"Tab1",#N/A,FALSE,"P";"Tab2",#N/A,FALSE,"P"}</definedName>
    <definedName name="ll" localSheetId="36" hidden="1">{"Tab1",#N/A,FALSE,"P";"Tab2",#N/A,FALSE,"P"}</definedName>
    <definedName name="ll" localSheetId="37" hidden="1">{"Tab1",#N/A,FALSE,"P";"Tab2",#N/A,FALSE,"P"}</definedName>
    <definedName name="ll" localSheetId="38" hidden="1">{"Tab1",#N/A,FALSE,"P";"Tab2",#N/A,FALSE,"P"}</definedName>
    <definedName name="ll" localSheetId="39" hidden="1">{"Tab1",#N/A,FALSE,"P";"Tab2",#N/A,FALSE,"P"}</definedName>
    <definedName name="ll" localSheetId="40" hidden="1">{"Tab1",#N/A,FALSE,"P";"Tab2",#N/A,FALSE,"P"}</definedName>
    <definedName name="ll" localSheetId="41" hidden="1">{"Tab1",#N/A,FALSE,"P";"Tab2",#N/A,FALSE,"P"}</definedName>
    <definedName name="ll" hidden="1">{"Tab1",#N/A,FALSE,"P";"Tab2",#N/A,FALSE,"P"}</definedName>
    <definedName name="lll" localSheetId="31" hidden="1">{"Riqfin97",#N/A,FALSE,"Tran";"Riqfinpro",#N/A,FALSE,"Tran"}</definedName>
    <definedName name="lll" localSheetId="32" hidden="1">{"Riqfin97",#N/A,FALSE,"Tran";"Riqfinpro",#N/A,FALSE,"Tran"}</definedName>
    <definedName name="lll" localSheetId="33" hidden="1">{"Riqfin97",#N/A,FALSE,"Tran";"Riqfinpro",#N/A,FALSE,"Tran"}</definedName>
    <definedName name="lll" localSheetId="34" hidden="1">{"Riqfin97",#N/A,FALSE,"Tran";"Riqfinpro",#N/A,FALSE,"Tran"}</definedName>
    <definedName name="lll" localSheetId="35" hidden="1">{"Riqfin97",#N/A,FALSE,"Tran";"Riqfinpro",#N/A,FALSE,"Tran"}</definedName>
    <definedName name="lll" localSheetId="36" hidden="1">{"Riqfin97",#N/A,FALSE,"Tran";"Riqfinpro",#N/A,FALSE,"Tran"}</definedName>
    <definedName name="lll" localSheetId="37" hidden="1">{"Riqfin97",#N/A,FALSE,"Tran";"Riqfinpro",#N/A,FALSE,"Tran"}</definedName>
    <definedName name="lll" localSheetId="38" hidden="1">{"Riqfin97",#N/A,FALSE,"Tran";"Riqfinpro",#N/A,FALSE,"Tran"}</definedName>
    <definedName name="lll" localSheetId="39" hidden="1">{"Riqfin97",#N/A,FALSE,"Tran";"Riqfinpro",#N/A,FALSE,"Tran"}</definedName>
    <definedName name="lll" localSheetId="40" hidden="1">{"Riqfin97",#N/A,FALSE,"Tran";"Riqfinpro",#N/A,FALSE,"Tran"}</definedName>
    <definedName name="lll" localSheetId="41" hidden="1">{"Riqfin97",#N/A,FALSE,"Tran";"Riqfinpro",#N/A,FALSE,"Tran"}</definedName>
    <definedName name="lll" hidden="1">{"Riqfin97",#N/A,FALSE,"Tran";"Riqfinpro",#N/A,FALSE,"Tran"}</definedName>
    <definedName name="llll" hidden="1">#REF!</definedName>
    <definedName name="look_cd3">#REF!</definedName>
    <definedName name="look_epl1b">#REF!</definedName>
    <definedName name="look_epl2a1">#REF!</definedName>
    <definedName name="look_epl2a2">#REF!</definedName>
    <definedName name="look_epl2a3">#REF!</definedName>
    <definedName name="look_epl2b1">#REF!</definedName>
    <definedName name="look_epl2b2">#REF!</definedName>
    <definedName name="look_epl2b3">#REF!</definedName>
    <definedName name="look_epl3b">#REF!</definedName>
    <definedName name="look_epl3c">#REF!</definedName>
    <definedName name="look_epl3e">#REF!</definedName>
    <definedName name="look_ft2">#REF!</definedName>
    <definedName name="look_ft3">#REF!</definedName>
    <definedName name="look_twa3">#REF!</definedName>
    <definedName name="look_wgt">#REF!</definedName>
    <definedName name="ls">#REF!</definedName>
    <definedName name="LUR">#N/A</definedName>
    <definedName name="m" localSheetId="20">#REF!</definedName>
    <definedName name="m">#REF!</definedName>
    <definedName name="Malaysia">#REF!</definedName>
    <definedName name="MCV">#N/A</definedName>
    <definedName name="MCV_B">#N/A</definedName>
    <definedName name="MCV_B1">#REF!</definedName>
    <definedName name="MCV_D">#N/A</definedName>
    <definedName name="MCV_N">#N/A</definedName>
    <definedName name="MCV_T">#N/A</definedName>
    <definedName name="median">#REF!</definedName>
    <definedName name="Men">#REF!</definedName>
    <definedName name="MENORES">#REF!</definedName>
    <definedName name="mesec1">#REF!</definedName>
    <definedName name="mesec2">#REF!</definedName>
    <definedName name="Mexico_5B">#REF!</definedName>
    <definedName name="mf" localSheetId="31" hidden="1">{"Tab1",#N/A,FALSE,"P";"Tab2",#N/A,FALSE,"P"}</definedName>
    <definedName name="mf" localSheetId="32" hidden="1">{"Tab1",#N/A,FALSE,"P";"Tab2",#N/A,FALSE,"P"}</definedName>
    <definedName name="mf" localSheetId="33" hidden="1">{"Tab1",#N/A,FALSE,"P";"Tab2",#N/A,FALSE,"P"}</definedName>
    <definedName name="mf" localSheetId="34" hidden="1">{"Tab1",#N/A,FALSE,"P";"Tab2",#N/A,FALSE,"P"}</definedName>
    <definedName name="mf" localSheetId="35" hidden="1">{"Tab1",#N/A,FALSE,"P";"Tab2",#N/A,FALSE,"P"}</definedName>
    <definedName name="mf" localSheetId="36" hidden="1">{"Tab1",#N/A,FALSE,"P";"Tab2",#N/A,FALSE,"P"}</definedName>
    <definedName name="mf" localSheetId="37" hidden="1">{"Tab1",#N/A,FALSE,"P";"Tab2",#N/A,FALSE,"P"}</definedName>
    <definedName name="mf" localSheetId="38" hidden="1">{"Tab1",#N/A,FALSE,"P";"Tab2",#N/A,FALSE,"P"}</definedName>
    <definedName name="mf" localSheetId="39" hidden="1">{"Tab1",#N/A,FALSE,"P";"Tab2",#N/A,FALSE,"P"}</definedName>
    <definedName name="mf" localSheetId="40" hidden="1">{"Tab1",#N/A,FALSE,"P";"Tab2",#N/A,FALSE,"P"}</definedName>
    <definedName name="mf" localSheetId="41" hidden="1">{"Tab1",#N/A,FALSE,"P";"Tab2",#N/A,FALSE,"P"}</definedName>
    <definedName name="mf" hidden="1">{"Tab1",#N/A,FALSE,"P";"Tab2",#N/A,FALSE,"P"}</definedName>
    <definedName name="MFISCAL">#REF!</definedName>
    <definedName name="mflowsa" localSheetId="34">#REF!</definedName>
    <definedName name="mflowsa" localSheetId="44">#REF!</definedName>
    <definedName name="mflowsa">#REF!</definedName>
    <definedName name="mflowsq" localSheetId="34">#REF!</definedName>
    <definedName name="mflowsq" localSheetId="44">#REF!</definedName>
    <definedName name="mflowsq">#REF!</definedName>
    <definedName name="MI">#REF!</definedName>
    <definedName name="MICRO">#REF!</definedName>
    <definedName name="MISC3">#REF!</definedName>
    <definedName name="MISC4">#REF!</definedName>
    <definedName name="mmm" localSheetId="31" hidden="1">{"Riqfin97",#N/A,FALSE,"Tran";"Riqfinpro",#N/A,FALSE,"Tran"}</definedName>
    <definedName name="mmm" localSheetId="32" hidden="1">{"Riqfin97",#N/A,FALSE,"Tran";"Riqfinpro",#N/A,FALSE,"Tran"}</definedName>
    <definedName name="mmm" localSheetId="33" hidden="1">{"Riqfin97",#N/A,FALSE,"Tran";"Riqfinpro",#N/A,FALSE,"Tran"}</definedName>
    <definedName name="mmm" localSheetId="34" hidden="1">{"Riqfin97",#N/A,FALSE,"Tran";"Riqfinpro",#N/A,FALSE,"Tran"}</definedName>
    <definedName name="mmm" localSheetId="35" hidden="1">{"Riqfin97",#N/A,FALSE,"Tran";"Riqfinpro",#N/A,FALSE,"Tran"}</definedName>
    <definedName name="mmm" localSheetId="36" hidden="1">{"Riqfin97",#N/A,FALSE,"Tran";"Riqfinpro",#N/A,FALSE,"Tran"}</definedName>
    <definedName name="mmm" localSheetId="37" hidden="1">{"Riqfin97",#N/A,FALSE,"Tran";"Riqfinpro",#N/A,FALSE,"Tran"}</definedName>
    <definedName name="mmm" localSheetId="38" hidden="1">{"Riqfin97",#N/A,FALSE,"Tran";"Riqfinpro",#N/A,FALSE,"Tran"}</definedName>
    <definedName name="mmm" localSheetId="39" hidden="1">{"Riqfin97",#N/A,FALSE,"Tran";"Riqfinpro",#N/A,FALSE,"Tran"}</definedName>
    <definedName name="mmm" localSheetId="40" hidden="1">{"Riqfin97",#N/A,FALSE,"Tran";"Riqfinpro",#N/A,FALSE,"Tran"}</definedName>
    <definedName name="mmm" localSheetId="41" hidden="1">{"Riqfin97",#N/A,FALSE,"Tran";"Riqfinpro",#N/A,FALSE,"Tran"}</definedName>
    <definedName name="mmm" hidden="1">{"Riqfin97",#N/A,FALSE,"Tran";"Riqfinpro",#N/A,FALSE,"Tran"}</definedName>
    <definedName name="mmmm" localSheetId="31" hidden="1">{"Tab1",#N/A,FALSE,"P";"Tab2",#N/A,FALSE,"P"}</definedName>
    <definedName name="mmmm" localSheetId="32" hidden="1">{"Tab1",#N/A,FALSE,"P";"Tab2",#N/A,FALSE,"P"}</definedName>
    <definedName name="mmmm" localSheetId="33" hidden="1">{"Tab1",#N/A,FALSE,"P";"Tab2",#N/A,FALSE,"P"}</definedName>
    <definedName name="mmmm" localSheetId="34" hidden="1">{"Tab1",#N/A,FALSE,"P";"Tab2",#N/A,FALSE,"P"}</definedName>
    <definedName name="mmmm" localSheetId="35" hidden="1">{"Tab1",#N/A,FALSE,"P";"Tab2",#N/A,FALSE,"P"}</definedName>
    <definedName name="mmmm" localSheetId="36" hidden="1">{"Tab1",#N/A,FALSE,"P";"Tab2",#N/A,FALSE,"P"}</definedName>
    <definedName name="mmmm" localSheetId="37" hidden="1">{"Tab1",#N/A,FALSE,"P";"Tab2",#N/A,FALSE,"P"}</definedName>
    <definedName name="mmmm" localSheetId="38" hidden="1">{"Tab1",#N/A,FALSE,"P";"Tab2",#N/A,FALSE,"P"}</definedName>
    <definedName name="mmmm" localSheetId="39" hidden="1">{"Tab1",#N/A,FALSE,"P";"Tab2",#N/A,FALSE,"P"}</definedName>
    <definedName name="mmmm" localSheetId="40" hidden="1">{"Tab1",#N/A,FALSE,"P";"Tab2",#N/A,FALSE,"P"}</definedName>
    <definedName name="mmmm" localSheetId="41" hidden="1">{"Tab1",#N/A,FALSE,"P";"Tab2",#N/A,FALSE,"P"}</definedName>
    <definedName name="mmmm" hidden="1">{"Tab1",#N/A,FALSE,"P";"Tab2",#N/A,FALSE,"P"}</definedName>
    <definedName name="MON_SM">#REF!</definedName>
    <definedName name="MONF_SM">#REF!</definedName>
    <definedName name="MONTH">#REF!</definedName>
    <definedName name="mot_odb" comment="motivačné odborové">#REF!</definedName>
    <definedName name="mot_zak" comment="študenti pre motivačne štipendia základné">#REF!</definedName>
    <definedName name="motštip">#REF!</definedName>
    <definedName name="motštip_ŠO">#REF!</definedName>
    <definedName name="mstocksa" localSheetId="34">#REF!</definedName>
    <definedName name="mstocksa" localSheetId="44">#REF!</definedName>
    <definedName name="mstocksa">#REF!</definedName>
    <definedName name="mstocksq" localSheetId="34">#REF!</definedName>
    <definedName name="mstocksq" localSheetId="44">#REF!</definedName>
    <definedName name="mstocksq">#REF!</definedName>
    <definedName name="Municipios">#REF!</definedName>
    <definedName name="NAC13D" localSheetId="20">#REF!</definedName>
    <definedName name="NAC13D">#REF!</definedName>
    <definedName name="NACE12D" localSheetId="20">#REF!</definedName>
    <definedName name="NACE12D">#REF!</definedName>
    <definedName name="NACTCURRENT">#REF!</definedName>
    <definedName name="nam1out">#REF!</definedName>
    <definedName name="nam2in">#REF!</definedName>
    <definedName name="nam2out">#REF!</definedName>
    <definedName name="NAMB">#REF!</definedName>
    <definedName name="namcr">#REF!</definedName>
    <definedName name="namcs">#REF!</definedName>
    <definedName name="name_AD">#REF!</definedName>
    <definedName name="name_EXP">#REF!</definedName>
    <definedName name="name_FISC">#REF!</definedName>
    <definedName name="nameIntLiq">#REF!</definedName>
    <definedName name="nameMoney">#REF!</definedName>
    <definedName name="nameRATES">#REF!</definedName>
    <definedName name="nameRAWQ">#REF!</definedName>
    <definedName name="nameReal">#REF!</definedName>
    <definedName name="names">#REF!</definedName>
    <definedName name="NAMES_fidr_r">#REF!</definedName>
    <definedName name="names_figb_r">#REF!</definedName>
    <definedName name="names_w">#REF!</definedName>
    <definedName name="names1in">#REF!</definedName>
    <definedName name="NAMESB">#REF!</definedName>
    <definedName name="namesc">#REF!</definedName>
    <definedName name="NAMESG">#REF!</definedName>
    <definedName name="namesm">#REF!</definedName>
    <definedName name="NAMESQ">#REF!</definedName>
    <definedName name="namesr">#REF!</definedName>
    <definedName name="namestran">#REF!</definedName>
    <definedName name="namgdp">#REF!</definedName>
    <definedName name="NAMIN">#REF!</definedName>
    <definedName name="namin1">#REF!</definedName>
    <definedName name="namin2">#REF!</definedName>
    <definedName name="namind">#REF!</definedName>
    <definedName name="naminm">#REF!</definedName>
    <definedName name="naminq">#REF!</definedName>
    <definedName name="namm">#REF!</definedName>
    <definedName name="NAMOUT">#REF!</definedName>
    <definedName name="namout1">#REF!</definedName>
    <definedName name="namoutm">#REF!</definedName>
    <definedName name="namoutq">#REF!</definedName>
    <definedName name="namprofit">#REF!</definedName>
    <definedName name="namq">#REF!</definedName>
    <definedName name="namq1">#REF!</definedName>
    <definedName name="namq2">#REF!</definedName>
    <definedName name="namreer">#REF!</definedName>
    <definedName name="namsgdp">#REF!</definedName>
    <definedName name="namtin">#REF!</definedName>
    <definedName name="namtout">#REF!</definedName>
    <definedName name="namulc">#REF!</definedName>
    <definedName name="_xlnm.Print_Titles" localSheetId="30">#REF!,#REF!</definedName>
    <definedName name="_xlnm.Print_Titles" localSheetId="31">#REF!,#REF!</definedName>
    <definedName name="_xlnm.Print_Titles" localSheetId="32">#REF!,#REF!</definedName>
    <definedName name="_xlnm.Print_Titles" localSheetId="33">#REF!,#REF!</definedName>
    <definedName name="_xlnm.Print_Titles" localSheetId="34">#REF!,#REF!</definedName>
    <definedName name="_xlnm.Print_Titles" localSheetId="35">#REF!,#REF!</definedName>
    <definedName name="_xlnm.Print_Titles" localSheetId="36">#REF!,#REF!</definedName>
    <definedName name="_xlnm.Print_Titles" localSheetId="37">#REF!,#REF!</definedName>
    <definedName name="_xlnm.Print_Titles" localSheetId="38">#REF!,#REF!</definedName>
    <definedName name="_xlnm.Print_Titles" localSheetId="39">#REF!,#REF!</definedName>
    <definedName name="_xlnm.Print_Titles" localSheetId="40">#REF!,#REF!</definedName>
    <definedName name="_xlnm.Print_Titles" localSheetId="41">#REF!,#REF!</definedName>
    <definedName name="_xlnm.Print_Titles">#N/A</definedName>
    <definedName name="NCG">#N/A</definedName>
    <definedName name="NCG_R">#N/A</definedName>
    <definedName name="NCP">#N/A</definedName>
    <definedName name="NCP_R">#N/A</definedName>
    <definedName name="NEER">#REF!</definedName>
    <definedName name="nefinanc">1</definedName>
    <definedName name="Netherlands_5B">#REF!</definedName>
    <definedName name="New_Zealand_5B">#REF!</definedName>
    <definedName name="nezam_a" comment="Nezamestnaný absolventi">#REF!</definedName>
    <definedName name="NFBS79X89">#REF!</definedName>
    <definedName name="NFBS79X89T">#REF!</definedName>
    <definedName name="NFBS90X97">#REF!</definedName>
    <definedName name="NFBS90X97T">#REF!</definedName>
    <definedName name="NFI">#N/A</definedName>
    <definedName name="NFI_R">#N/A</definedName>
    <definedName name="NGDP">#N/A</definedName>
    <definedName name="NGDP_DG">#N/A</definedName>
    <definedName name="NGDP_R">#N/A</definedName>
    <definedName name="NGDP_RG">#N/A</definedName>
    <definedName name="NGDPA">#REF!</definedName>
    <definedName name="NGS_NGDP">#N/A</definedName>
    <definedName name="NINV">#N/A</definedName>
    <definedName name="NINV_R">#N/A</definedName>
    <definedName name="NM">#N/A</definedName>
    <definedName name="NM_R">#N/A</definedName>
    <definedName name="NMG_RG">#N/A</definedName>
    <definedName name="nn" localSheetId="31" hidden="1">{"Riqfin97",#N/A,FALSE,"Tran";"Riqfinpro",#N/A,FALSE,"Tran"}</definedName>
    <definedName name="nn" localSheetId="32" hidden="1">{"Riqfin97",#N/A,FALSE,"Tran";"Riqfinpro",#N/A,FALSE,"Tran"}</definedName>
    <definedName name="nn" localSheetId="33" hidden="1">{"Riqfin97",#N/A,FALSE,"Tran";"Riqfinpro",#N/A,FALSE,"Tran"}</definedName>
    <definedName name="nn" localSheetId="34" hidden="1">{"Riqfin97",#N/A,FALSE,"Tran";"Riqfinpro",#N/A,FALSE,"Tran"}</definedName>
    <definedName name="nn" localSheetId="35" hidden="1">{"Riqfin97",#N/A,FALSE,"Tran";"Riqfinpro",#N/A,FALSE,"Tran"}</definedName>
    <definedName name="nn" localSheetId="36" hidden="1">{"Riqfin97",#N/A,FALSE,"Tran";"Riqfinpro",#N/A,FALSE,"Tran"}</definedName>
    <definedName name="nn" localSheetId="37" hidden="1">{"Riqfin97",#N/A,FALSE,"Tran";"Riqfinpro",#N/A,FALSE,"Tran"}</definedName>
    <definedName name="nn" localSheetId="38" hidden="1">{"Riqfin97",#N/A,FALSE,"Tran";"Riqfinpro",#N/A,FALSE,"Tran"}</definedName>
    <definedName name="nn" localSheetId="39" hidden="1">{"Riqfin97",#N/A,FALSE,"Tran";"Riqfinpro",#N/A,FALSE,"Tran"}</definedName>
    <definedName name="nn" localSheetId="40" hidden="1">{"Riqfin97",#N/A,FALSE,"Tran";"Riqfinpro",#N/A,FALSE,"Tran"}</definedName>
    <definedName name="nn" localSheetId="41" hidden="1">{"Riqfin97",#N/A,FALSE,"Tran";"Riqfinpro",#N/A,FALSE,"Tran"}</definedName>
    <definedName name="nn" hidden="1">{"Riqfin97",#N/A,FALSE,"Tran";"Riqfinpro",#N/A,FALSE,"Tran"}</definedName>
    <definedName name="nnn" localSheetId="31" hidden="1">{"Tab1",#N/A,FALSE,"P";"Tab2",#N/A,FALSE,"P"}</definedName>
    <definedName name="nnn" localSheetId="32" hidden="1">{"Tab1",#N/A,FALSE,"P";"Tab2",#N/A,FALSE,"P"}</definedName>
    <definedName name="nnn" localSheetId="33" hidden="1">{"Tab1",#N/A,FALSE,"P";"Tab2",#N/A,FALSE,"P"}</definedName>
    <definedName name="nnn" localSheetId="34" hidden="1">{"Tab1",#N/A,FALSE,"P";"Tab2",#N/A,FALSE,"P"}</definedName>
    <definedName name="nnn" localSheetId="35" hidden="1">{"Tab1",#N/A,FALSE,"P";"Tab2",#N/A,FALSE,"P"}</definedName>
    <definedName name="nnn" localSheetId="36" hidden="1">{"Tab1",#N/A,FALSE,"P";"Tab2",#N/A,FALSE,"P"}</definedName>
    <definedName name="nnn" localSheetId="37" hidden="1">{"Tab1",#N/A,FALSE,"P";"Tab2",#N/A,FALSE,"P"}</definedName>
    <definedName name="nnn" localSheetId="38" hidden="1">{"Tab1",#N/A,FALSE,"P";"Tab2",#N/A,FALSE,"P"}</definedName>
    <definedName name="nnn" localSheetId="39" hidden="1">{"Tab1",#N/A,FALSE,"P";"Tab2",#N/A,FALSE,"P"}</definedName>
    <definedName name="nnn" localSheetId="40" hidden="1">{"Tab1",#N/A,FALSE,"P";"Tab2",#N/A,FALSE,"P"}</definedName>
    <definedName name="nnn" localSheetId="41" hidden="1">{"Tab1",#N/A,FALSE,"P";"Tab2",#N/A,FALSE,"P"}</definedName>
    <definedName name="nnn" hidden="1">{"Tab1",#N/A,FALSE,"P";"Tab2",#N/A,FALSE,"P"}</definedName>
    <definedName name="NOMINAL">#REF!</definedName>
    <definedName name="Norway_5B">#REF!</definedName>
    <definedName name="NTDD_RG" localSheetId="34">#REF!</definedName>
    <definedName name="NTDD_RG" localSheetId="44">#REF!</definedName>
    <definedName name="NTDD_RG">#REF!</definedName>
    <definedName name="NX">#N/A</definedName>
    <definedName name="NX_R">#N/A</definedName>
    <definedName name="NXG_RG">#N/A</definedName>
    <definedName name="_xlnm.Print_Area">#N/A</definedName>
    <definedName name="Odh">#REF!</definedName>
    <definedName name="oo" localSheetId="31" hidden="1">{"Riqfin97",#N/A,FALSE,"Tran";"Riqfinpro",#N/A,FALSE,"Tran"}</definedName>
    <definedName name="oo" localSheetId="32" hidden="1">{"Riqfin97",#N/A,FALSE,"Tran";"Riqfinpro",#N/A,FALSE,"Tran"}</definedName>
    <definedName name="oo" localSheetId="33" hidden="1">{"Riqfin97",#N/A,FALSE,"Tran";"Riqfinpro",#N/A,FALSE,"Tran"}</definedName>
    <definedName name="oo" localSheetId="34" hidden="1">{"Riqfin97",#N/A,FALSE,"Tran";"Riqfinpro",#N/A,FALSE,"Tran"}</definedName>
    <definedName name="oo" localSheetId="35" hidden="1">{"Riqfin97",#N/A,FALSE,"Tran";"Riqfinpro",#N/A,FALSE,"Tran"}</definedName>
    <definedName name="oo" localSheetId="36" hidden="1">{"Riqfin97",#N/A,FALSE,"Tran";"Riqfinpro",#N/A,FALSE,"Tran"}</definedName>
    <definedName name="oo" localSheetId="37" hidden="1">{"Riqfin97",#N/A,FALSE,"Tran";"Riqfinpro",#N/A,FALSE,"Tran"}</definedName>
    <definedName name="oo" localSheetId="38" hidden="1">{"Riqfin97",#N/A,FALSE,"Tran";"Riqfinpro",#N/A,FALSE,"Tran"}</definedName>
    <definedName name="oo" localSheetId="39" hidden="1">{"Riqfin97",#N/A,FALSE,"Tran";"Riqfinpro",#N/A,FALSE,"Tran"}</definedName>
    <definedName name="oo" localSheetId="40" hidden="1">{"Riqfin97",#N/A,FALSE,"Tran";"Riqfinpro",#N/A,FALSE,"Tran"}</definedName>
    <definedName name="oo" localSheetId="41" hidden="1">{"Riqfin97",#N/A,FALSE,"Tran";"Riqfinpro",#N/A,FALSE,"Tran"}</definedName>
    <definedName name="oo" hidden="1">{"Riqfin97",#N/A,FALSE,"Tran";"Riqfinpro",#N/A,FALSE,"Tran"}</definedName>
    <definedName name="ooo" localSheetId="31" hidden="1">{"Tab1",#N/A,FALSE,"P";"Tab2",#N/A,FALSE,"P"}</definedName>
    <definedName name="ooo" localSheetId="32" hidden="1">{"Tab1",#N/A,FALSE,"P";"Tab2",#N/A,FALSE,"P"}</definedName>
    <definedName name="ooo" localSheetId="33" hidden="1">{"Tab1",#N/A,FALSE,"P";"Tab2",#N/A,FALSE,"P"}</definedName>
    <definedName name="ooo" localSheetId="34" hidden="1">{"Tab1",#N/A,FALSE,"P";"Tab2",#N/A,FALSE,"P"}</definedName>
    <definedName name="ooo" localSheetId="35" hidden="1">{"Tab1",#N/A,FALSE,"P";"Tab2",#N/A,FALSE,"P"}</definedName>
    <definedName name="ooo" localSheetId="36" hidden="1">{"Tab1",#N/A,FALSE,"P";"Tab2",#N/A,FALSE,"P"}</definedName>
    <definedName name="ooo" localSheetId="37" hidden="1">{"Tab1",#N/A,FALSE,"P";"Tab2",#N/A,FALSE,"P"}</definedName>
    <definedName name="ooo" localSheetId="38" hidden="1">{"Tab1",#N/A,FALSE,"P";"Tab2",#N/A,FALSE,"P"}</definedName>
    <definedName name="ooo" localSheetId="39" hidden="1">{"Tab1",#N/A,FALSE,"P";"Tab2",#N/A,FALSE,"P"}</definedName>
    <definedName name="ooo" localSheetId="40" hidden="1">{"Tab1",#N/A,FALSE,"P";"Tab2",#N/A,FALSE,"P"}</definedName>
    <definedName name="ooo" localSheetId="41" hidden="1">{"Tab1",#N/A,FALSE,"P";"Tab2",#N/A,FALSE,"P"}</definedName>
    <definedName name="ooo" hidden="1">{"Tab1",#N/A,FALSE,"P";"Tab2",#N/A,FALSE,"P"}</definedName>
    <definedName name="other">#REF!</definedName>
    <definedName name="Otras_Residuales">#REF!</definedName>
    <definedName name="out">#REF!</definedName>
    <definedName name="OUTB">#REF!</definedName>
    <definedName name="outc">#REF!</definedName>
    <definedName name="output">#REF!</definedName>
    <definedName name="output_projections">#REF!</definedName>
    <definedName name="output1">#REF!</definedName>
    <definedName name="p" localSheetId="31" hidden="1">{"Riqfin97",#N/A,FALSE,"Tran";"Riqfinpro",#N/A,FALSE,"Tran"}</definedName>
    <definedName name="p" localSheetId="32" hidden="1">{"Riqfin97",#N/A,FALSE,"Tran";"Riqfinpro",#N/A,FALSE,"Tran"}</definedName>
    <definedName name="p" localSheetId="33" hidden="1">{"Riqfin97",#N/A,FALSE,"Tran";"Riqfinpro",#N/A,FALSE,"Tran"}</definedName>
    <definedName name="p" localSheetId="34" hidden="1">{"Riqfin97",#N/A,FALSE,"Tran";"Riqfinpro",#N/A,FALSE,"Tran"}</definedName>
    <definedName name="p" localSheetId="35" hidden="1">{"Riqfin97",#N/A,FALSE,"Tran";"Riqfinpro",#N/A,FALSE,"Tran"}</definedName>
    <definedName name="p" localSheetId="36" hidden="1">{"Riqfin97",#N/A,FALSE,"Tran";"Riqfinpro",#N/A,FALSE,"Tran"}</definedName>
    <definedName name="p" localSheetId="37" hidden="1">{"Riqfin97",#N/A,FALSE,"Tran";"Riqfinpro",#N/A,FALSE,"Tran"}</definedName>
    <definedName name="p" localSheetId="38" hidden="1">{"Riqfin97",#N/A,FALSE,"Tran";"Riqfinpro",#N/A,FALSE,"Tran"}</definedName>
    <definedName name="p" localSheetId="39" hidden="1">{"Riqfin97",#N/A,FALSE,"Tran";"Riqfinpro",#N/A,FALSE,"Tran"}</definedName>
    <definedName name="p" localSheetId="40" hidden="1">{"Riqfin97",#N/A,FALSE,"Tran";"Riqfinpro",#N/A,FALSE,"Tran"}</definedName>
    <definedName name="p" localSheetId="41" hidden="1">{"Riqfin97",#N/A,FALSE,"Tran";"Riqfinpro",#N/A,FALSE,"Tran"}</definedName>
    <definedName name="p" hidden="1">{"Riqfin97",#N/A,FALSE,"Tran";"Riqfinpro",#N/A,FALSE,"Tran"}</definedName>
    <definedName name="p5_age">#REF!</definedName>
    <definedName name="p5nr">#REF!</definedName>
    <definedName name="Page_4">#REF!</definedName>
    <definedName name="page2">#REF!</definedName>
    <definedName name="PARSE_COL" localSheetId="20">#REF!</definedName>
    <definedName name="PARSE_COL">#REF!</definedName>
    <definedName name="PARSE_TAB" localSheetId="20">#REF!</definedName>
    <definedName name="PARSE_TAB">#REF!</definedName>
    <definedName name="pata" localSheetId="31" hidden="1">{"Tab1",#N/A,FALSE,"P";"Tab2",#N/A,FALSE,"P"}</definedName>
    <definedName name="pata" localSheetId="32" hidden="1">{"Tab1",#N/A,FALSE,"P";"Tab2",#N/A,FALSE,"P"}</definedName>
    <definedName name="pata" localSheetId="33" hidden="1">{"Tab1",#N/A,FALSE,"P";"Tab2",#N/A,FALSE,"P"}</definedName>
    <definedName name="pata" localSheetId="34" hidden="1">{"Tab1",#N/A,FALSE,"P";"Tab2",#N/A,FALSE,"P"}</definedName>
    <definedName name="pata" localSheetId="35" hidden="1">{"Tab1",#N/A,FALSE,"P";"Tab2",#N/A,FALSE,"P"}</definedName>
    <definedName name="pata" localSheetId="36" hidden="1">{"Tab1",#N/A,FALSE,"P";"Tab2",#N/A,FALSE,"P"}</definedName>
    <definedName name="pata" localSheetId="37" hidden="1">{"Tab1",#N/A,FALSE,"P";"Tab2",#N/A,FALSE,"P"}</definedName>
    <definedName name="pata" localSheetId="38" hidden="1">{"Tab1",#N/A,FALSE,"P";"Tab2",#N/A,FALSE,"P"}</definedName>
    <definedName name="pata" localSheetId="39" hidden="1">{"Tab1",#N/A,FALSE,"P";"Tab2",#N/A,FALSE,"P"}</definedName>
    <definedName name="pata" localSheetId="40" hidden="1">{"Tab1",#N/A,FALSE,"P";"Tab2",#N/A,FALSE,"P"}</definedName>
    <definedName name="pata" localSheetId="41" hidden="1">{"Tab1",#N/A,FALSE,"P";"Tab2",#N/A,FALSE,"P"}</definedName>
    <definedName name="pata" hidden="1">{"Tab1",#N/A,FALSE,"P";"Tab2",#N/A,FALSE,"P"}</definedName>
    <definedName name="PCPIG">#N/A</definedName>
    <definedName name="Perc_V">#REF!</definedName>
    <definedName name="percent" localSheetId="20">#REF!</definedName>
    <definedName name="percent">#REF!</definedName>
    <definedName name="PERSONNEL" localSheetId="20">#REF!</definedName>
    <definedName name="PERSONNEL">#REF!</definedName>
    <definedName name="Persreg_pc_emp" localSheetId="20">#REF!</definedName>
    <definedName name="Persreg_pc_emp">#REF!</definedName>
    <definedName name="Perssci_FTE_RSE_TOT_T" localSheetId="20">#REF!</definedName>
    <definedName name="Perssci_FTE_RSE_TOT_T">#REF!</definedName>
    <definedName name="Petroecuador">#REF!</definedName>
    <definedName name="pchar00memu.m">#REF!</definedName>
    <definedName name="podatki">#REF!</definedName>
    <definedName name="poistné">#REF!</definedName>
    <definedName name="Poland_5B">#REF!</definedName>
    <definedName name="POpula">#REF!</definedName>
    <definedName name="popula1">#REF!</definedName>
    <definedName name="Ports">#REF!</definedName>
    <definedName name="Portugal_5B">#REF!</definedName>
    <definedName name="pp" localSheetId="31" hidden="1">{"Riqfin97",#N/A,FALSE,"Tran";"Riqfinpro",#N/A,FALSE,"Tran"}</definedName>
    <definedName name="pp" localSheetId="32" hidden="1">{"Riqfin97",#N/A,FALSE,"Tran";"Riqfinpro",#N/A,FALSE,"Tran"}</definedName>
    <definedName name="pp" localSheetId="33" hidden="1">{"Riqfin97",#N/A,FALSE,"Tran";"Riqfinpro",#N/A,FALSE,"Tran"}</definedName>
    <definedName name="pp" localSheetId="34" hidden="1">{"Riqfin97",#N/A,FALSE,"Tran";"Riqfinpro",#N/A,FALSE,"Tran"}</definedName>
    <definedName name="pp" localSheetId="35" hidden="1">{"Riqfin97",#N/A,FALSE,"Tran";"Riqfinpro",#N/A,FALSE,"Tran"}</definedName>
    <definedName name="pp" localSheetId="36" hidden="1">{"Riqfin97",#N/A,FALSE,"Tran";"Riqfinpro",#N/A,FALSE,"Tran"}</definedName>
    <definedName name="pp" localSheetId="37" hidden="1">{"Riqfin97",#N/A,FALSE,"Tran";"Riqfinpro",#N/A,FALSE,"Tran"}</definedName>
    <definedName name="pp" localSheetId="38" hidden="1">{"Riqfin97",#N/A,FALSE,"Tran";"Riqfinpro",#N/A,FALSE,"Tran"}</definedName>
    <definedName name="pp" localSheetId="39" hidden="1">{"Riqfin97",#N/A,FALSE,"Tran";"Riqfinpro",#N/A,FALSE,"Tran"}</definedName>
    <definedName name="pp" localSheetId="40" hidden="1">{"Riqfin97",#N/A,FALSE,"Tran";"Riqfinpro",#N/A,FALSE,"Tran"}</definedName>
    <definedName name="pp" localSheetId="41" hidden="1">{"Riqfin97",#N/A,FALSE,"Tran";"Riqfinpro",#N/A,FALSE,"Tran"}</definedName>
    <definedName name="pp" hidden="1">{"Riqfin97",#N/A,FALSE,"Tran";"Riqfinpro",#N/A,FALSE,"Tran"}</definedName>
    <definedName name="Pp_klinické_TaS">#REF!</definedName>
    <definedName name="Pp_klinické_TaS_rozpísaný">#REF!</definedName>
    <definedName name="Pp_Rozvoj_BD">#REF!</definedName>
    <definedName name="Pp_Soc_BD">#REF!</definedName>
    <definedName name="Pp_VaT_BD">#REF!</definedName>
    <definedName name="Pp_VaV_EIZ">#REF!</definedName>
    <definedName name="Pp_VaV_rozp">#REF!</definedName>
    <definedName name="Pp_VaV_špič_úč">#REF!</definedName>
    <definedName name="Pp_VaV_VVŠ">#REF!</definedName>
    <definedName name="Pp_Vzdel_BD">#REF!</definedName>
    <definedName name="Pp_Vzdel_mzdy">#REF!</definedName>
    <definedName name="Pp_Vzdel_mzdy_spec">#REF!</definedName>
    <definedName name="Pp_Vzdel_mzdy_specN">#REF!</definedName>
    <definedName name="Pp_Vzdel_mzdy_výkon">#REF!</definedName>
    <definedName name="Pp_Vzdel_mzdy_výkon_PV">#REF!</definedName>
    <definedName name="Pp_Vzdel_mzdy_výkon_VV">#REF!</definedName>
    <definedName name="Pp_Vzdel_spec_prax">#REF!</definedName>
    <definedName name="Pp_Vzdel_TaS">#REF!</definedName>
    <definedName name="Pp_Vzdel_TaS_ped">#REF!</definedName>
    <definedName name="Pp_Vzdel_TaS_pedN">#REF!</definedName>
    <definedName name="Pp_Vzdel_TaS_spec">#REF!</definedName>
    <definedName name="Pp_Vzdel_TaS_specN">#REF!</definedName>
    <definedName name="Pp_Vzdel_TaS_stav">#REF!</definedName>
    <definedName name="Pp_Vzdel_TaS_výkon">#REF!</definedName>
    <definedName name="Pp_Vzdel_TaS_výkon_PPŠ">#REF!</definedName>
    <definedName name="Pp_Vzdel_TaS_výkon_PPŠ_a_zákl">#REF!</definedName>
    <definedName name="Pp_Vzdel_TaS_výkon_PPŠ_KEN">#REF!</definedName>
    <definedName name="Pp_Vzdel_TaS_zahr_granty">#REF!</definedName>
    <definedName name="Pp_Vzdel_TaS_zákl">#REF!</definedName>
    <definedName name="ppp" localSheetId="31" hidden="1">{"Riqfin97",#N/A,FALSE,"Tran";"Riqfinpro",#N/A,FALSE,"Tran"}</definedName>
    <definedName name="ppp" localSheetId="32" hidden="1">{"Riqfin97",#N/A,FALSE,"Tran";"Riqfinpro",#N/A,FALSE,"Tran"}</definedName>
    <definedName name="ppp" localSheetId="33" hidden="1">{"Riqfin97",#N/A,FALSE,"Tran";"Riqfinpro",#N/A,FALSE,"Tran"}</definedName>
    <definedName name="ppp" localSheetId="34" hidden="1">{"Riqfin97",#N/A,FALSE,"Tran";"Riqfinpro",#N/A,FALSE,"Tran"}</definedName>
    <definedName name="ppp" localSheetId="35" hidden="1">{"Riqfin97",#N/A,FALSE,"Tran";"Riqfinpro",#N/A,FALSE,"Tran"}</definedName>
    <definedName name="ppp" localSheetId="36" hidden="1">{"Riqfin97",#N/A,FALSE,"Tran";"Riqfinpro",#N/A,FALSE,"Tran"}</definedName>
    <definedName name="ppp" localSheetId="37" hidden="1">{"Riqfin97",#N/A,FALSE,"Tran";"Riqfinpro",#N/A,FALSE,"Tran"}</definedName>
    <definedName name="ppp" localSheetId="38" hidden="1">{"Riqfin97",#N/A,FALSE,"Tran";"Riqfinpro",#N/A,FALSE,"Tran"}</definedName>
    <definedName name="ppp" localSheetId="39" hidden="1">{"Riqfin97",#N/A,FALSE,"Tran";"Riqfinpro",#N/A,FALSE,"Tran"}</definedName>
    <definedName name="ppp" localSheetId="40" hidden="1">{"Riqfin97",#N/A,FALSE,"Tran";"Riqfinpro",#N/A,FALSE,"Tran"}</definedName>
    <definedName name="ppp" localSheetId="41" hidden="1">{"Riqfin97",#N/A,FALSE,"Tran";"Riqfinpro",#N/A,FALSE,"Tran"}</definedName>
    <definedName name="ppp" hidden="1">{"Riqfin97",#N/A,FALSE,"Tran";"Riqfinpro",#N/A,FALSE,"Tran"}</definedName>
    <definedName name="PPPWGT">#N/A</definedName>
    <definedName name="PPŠ" comment="prepočítaný počet študentov">#REF!</definedName>
    <definedName name="PPŠ_KAP" comment="PPŠ * KO * KAP">#REF!</definedName>
    <definedName name="PPŠ_KO" comment="PPŠ krat KO">#REF!</definedName>
    <definedName name="Pr_IV_BD">#REF!</definedName>
    <definedName name="Pr_KD">#REF!</definedName>
    <definedName name="Pr_KD_Rozvoj">#REF!</definedName>
    <definedName name="Pr_KD_Stavby">#REF!</definedName>
    <definedName name="Pr_KEGA_BD">#REF!</definedName>
    <definedName name="Pr_klinické">#REF!</definedName>
    <definedName name="Pr_KŠ">#REF!</definedName>
    <definedName name="Pr_KŠ_rozp">#REF!</definedName>
    <definedName name="Pr_motštip_BD">#REF!</definedName>
    <definedName name="Pr_p">#REF!</definedName>
    <definedName name="Pr_socštip_BD">#REF!</definedName>
    <definedName name="Pr_ŠD">#REF!</definedName>
    <definedName name="Pr_ŠDaJKŠPC_BD">#REF!</definedName>
    <definedName name="Pr_v">#REF!</definedName>
    <definedName name="Pr_VaV_rezerva">#REF!</definedName>
    <definedName name="Pr_VEGA_BD">#REF!</definedName>
    <definedName name="preŠTT">#REF!</definedName>
    <definedName name="pri">#REF!</definedName>
    <definedName name="Print">#REF!</definedName>
    <definedName name="PRINT_AREA_MI">#N/A</definedName>
    <definedName name="PRINT_IT" localSheetId="20">#REF!</definedName>
    <definedName name="PRINT_IT">#REF!</definedName>
    <definedName name="Print_Titles_MI" localSheetId="20">#REF!,#REF!</definedName>
    <definedName name="Print_Titles_MI">#REF!,#REF!</definedName>
    <definedName name="PRINT1">#REF!</definedName>
    <definedName name="PRINT2">#REF!</definedName>
    <definedName name="PRINT3">#REF!</definedName>
    <definedName name="PrintThis_Links">#REF!</definedName>
    <definedName name="prisp_na_1_jedlo">#REF!</definedName>
    <definedName name="prisp_na_ubyt_stud_SD">#REF!</definedName>
    <definedName name="prisp_na_ubyt_stud_ZZ">#REF!</definedName>
    <definedName name="prísp_zákl_prev">#REF!</definedName>
    <definedName name="prix_courants" localSheetId="20">#REF!</definedName>
    <definedName name="prix_courants">#REF!</definedName>
    <definedName name="profit">#REF!</definedName>
    <definedName name="prorač">#REF!</definedName>
    <definedName name="Pššp">#REF!</definedName>
    <definedName name="Pšt_dot" comment="Počet študentov s nárokom na dotáciu">#REF!</definedName>
    <definedName name="Q1_Pager_1">#REF!</definedName>
    <definedName name="Q1_Pager_2">#REF!</definedName>
    <definedName name="Q1_Pager_3">#REF!</definedName>
    <definedName name="Q1_Pager_4">#REF!</definedName>
    <definedName name="Q1_Pager_5">#REF!</definedName>
    <definedName name="Q1_Pager_6">#REF!</definedName>
    <definedName name="Q6_">#REF!</definedName>
    <definedName name="QFISCAL">#REF!</definedName>
    <definedName name="qq" hidden="1">#REF!</definedName>
    <definedName name="qtab_35">#REF!</definedName>
    <definedName name="QTAB7">#REF!</definedName>
    <definedName name="QTAB7A">#REF!</definedName>
    <definedName name="Query1" localSheetId="20">#REF!</definedName>
    <definedName name="Query1">#REF!</definedName>
    <definedName name="quest1">#REF!</definedName>
    <definedName name="quest2">#REF!</definedName>
    <definedName name="quest3">#REF!</definedName>
    <definedName name="quest4">#REF!</definedName>
    <definedName name="quest5">#REF!</definedName>
    <definedName name="quest6">#REF!</definedName>
    <definedName name="quest7">#REF!</definedName>
    <definedName name="QW">#REF!</definedName>
    <definedName name="R_vvs">#REF!</definedName>
    <definedName name="R_vvs_BD">#REF!</definedName>
    <definedName name="R_vvs_VaT_BD">#REF!</definedName>
    <definedName name="RD_BD" comment="Sumar bežnej dotácie" localSheetId="27">#REF!</definedName>
    <definedName name="RD_BD" comment="Sumar bežnej dotácie">#REF!</definedName>
    <definedName name="RD_Pro" localSheetId="27">#REF!</definedName>
    <definedName name="RD_Pro">#REF!</definedName>
    <definedName name="RD_uče" localSheetId="27">#REF!</definedName>
    <definedName name="RD_uče">#REF!</definedName>
    <definedName name="RD_VVš" localSheetId="27">#REF!</definedName>
    <definedName name="RD_VVš">#REF!</definedName>
    <definedName name="REAL">#REF!</definedName>
    <definedName name="REALANNUAL">#REF!</definedName>
    <definedName name="realizacia">#REF!</definedName>
    <definedName name="realizacija">#REF!</definedName>
    <definedName name="REALNACT">#REF!</definedName>
    <definedName name="red_26">#REF!</definedName>
    <definedName name="red_33">#REF!</definedName>
    <definedName name="red_34">#REF!</definedName>
    <definedName name="red_35">#REF!</definedName>
    <definedName name="REDTbl3">#REF!</definedName>
    <definedName name="REDTbl4">#REF!</definedName>
    <definedName name="REDTbl5">#REF!</definedName>
    <definedName name="REDTbl6">#REF!</definedName>
    <definedName name="REDTbl7">#REF!</definedName>
    <definedName name="REERCPI">#REF!</definedName>
    <definedName name="REERPPI">#REF!</definedName>
    <definedName name="REGISTERALL">#REF!</definedName>
    <definedName name="RGDPA">#REF!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SPA">#REF!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k_RD">#REF!</definedName>
    <definedName name="rok_rozpis">#REF!</definedName>
    <definedName name="rok_VV1">#REF!</definedName>
    <definedName name="rok_VV2">#REF!</definedName>
    <definedName name="rok_VV3">#REF!</definedName>
    <definedName name="roky">#REF!</definedName>
    <definedName name="rr" localSheetId="31" hidden="1">{"Riqfin97",#N/A,FALSE,"Tran";"Riqfinpro",#N/A,FALSE,"Tran"}</definedName>
    <definedName name="rr" localSheetId="32" hidden="1">{"Riqfin97",#N/A,FALSE,"Tran";"Riqfinpro",#N/A,FALSE,"Tran"}</definedName>
    <definedName name="rr" localSheetId="33" hidden="1">{"Riqfin97",#N/A,FALSE,"Tran";"Riqfinpro",#N/A,FALSE,"Tran"}</definedName>
    <definedName name="rr" localSheetId="34" hidden="1">{"Riqfin97",#N/A,FALSE,"Tran";"Riqfinpro",#N/A,FALSE,"Tran"}</definedName>
    <definedName name="rr" localSheetId="35" hidden="1">{"Riqfin97",#N/A,FALSE,"Tran";"Riqfinpro",#N/A,FALSE,"Tran"}</definedName>
    <definedName name="rr" localSheetId="36" hidden="1">{"Riqfin97",#N/A,FALSE,"Tran";"Riqfinpro",#N/A,FALSE,"Tran"}</definedName>
    <definedName name="rr" localSheetId="37" hidden="1">{"Riqfin97",#N/A,FALSE,"Tran";"Riqfinpro",#N/A,FALSE,"Tran"}</definedName>
    <definedName name="rr" localSheetId="38" hidden="1">{"Riqfin97",#N/A,FALSE,"Tran";"Riqfinpro",#N/A,FALSE,"Tran"}</definedName>
    <definedName name="rr" localSheetId="39" hidden="1">{"Riqfin97",#N/A,FALSE,"Tran";"Riqfinpro",#N/A,FALSE,"Tran"}</definedName>
    <definedName name="rr" localSheetId="40" hidden="1">{"Riqfin97",#N/A,FALSE,"Tran";"Riqfinpro",#N/A,FALSE,"Tran"}</definedName>
    <definedName name="rr" localSheetId="41" hidden="1">{"Riqfin97",#N/A,FALSE,"Tran";"Riqfinpro",#N/A,FALSE,"Tran"}</definedName>
    <definedName name="rr" hidden="1">{"Riqfin97",#N/A,FALSE,"Tran";"Riqfinpro",#N/A,FALSE,"Tran"}</definedName>
    <definedName name="rrr" localSheetId="31" hidden="1">{"Riqfin97",#N/A,FALSE,"Tran";"Riqfinpro",#N/A,FALSE,"Tran"}</definedName>
    <definedName name="rrr" localSheetId="32" hidden="1">{"Riqfin97",#N/A,FALSE,"Tran";"Riqfinpro",#N/A,FALSE,"Tran"}</definedName>
    <definedName name="rrr" localSheetId="33" hidden="1">{"Riqfin97",#N/A,FALSE,"Tran";"Riqfinpro",#N/A,FALSE,"Tran"}</definedName>
    <definedName name="rrr" localSheetId="34" hidden="1">{"Riqfin97",#N/A,FALSE,"Tran";"Riqfinpro",#N/A,FALSE,"Tran"}</definedName>
    <definedName name="rrr" localSheetId="35" hidden="1">{"Riqfin97",#N/A,FALSE,"Tran";"Riqfinpro",#N/A,FALSE,"Tran"}</definedName>
    <definedName name="rrr" localSheetId="36" hidden="1">{"Riqfin97",#N/A,FALSE,"Tran";"Riqfinpro",#N/A,FALSE,"Tran"}</definedName>
    <definedName name="rrr" localSheetId="37" hidden="1">{"Riqfin97",#N/A,FALSE,"Tran";"Riqfinpro",#N/A,FALSE,"Tran"}</definedName>
    <definedName name="rrr" localSheetId="38" hidden="1">{"Riqfin97",#N/A,FALSE,"Tran";"Riqfinpro",#N/A,FALSE,"Tran"}</definedName>
    <definedName name="rrr" localSheetId="39" hidden="1">{"Riqfin97",#N/A,FALSE,"Tran";"Riqfinpro",#N/A,FALSE,"Tran"}</definedName>
    <definedName name="rrr" localSheetId="40" hidden="1">{"Riqfin97",#N/A,FALSE,"Tran";"Riqfinpro",#N/A,FALSE,"Tran"}</definedName>
    <definedName name="rrr" localSheetId="41" hidden="1">{"Riqfin97",#N/A,FALSE,"Tran";"Riqfinpro",#N/A,FALSE,"Tran"}</definedName>
    <definedName name="rrr" hidden="1">{"Riqfin97",#N/A,FALSE,"Tran";"Riqfinpro",#N/A,FALSE,"Tran"}</definedName>
    <definedName name="RULCPPI">#REF!</definedName>
    <definedName name="SAPBEXrevision" hidden="1">7</definedName>
    <definedName name="SAPBEXsysID" hidden="1">"BS1"</definedName>
    <definedName name="SAPBEXwbID" hidden="1">"3TG3S316PX9BHXMQEBSXSYZZO"</definedName>
    <definedName name="sdakjkjsad" hidden="1">#REF!</definedName>
    <definedName name="SECTORS">#REF!</definedName>
    <definedName name="seitable">#REF!</definedName>
    <definedName name="SHEET_INS" localSheetId="20">#REF!</definedName>
    <definedName name="SHEET_INS">#REF!</definedName>
    <definedName name="Sheet1" localSheetId="20">#REF!</definedName>
    <definedName name="Sheet1">#REF!</definedName>
    <definedName name="Slovakia_5B">#REF!</definedName>
    <definedName name="sp_fin" localSheetId="27">#REF!</definedName>
    <definedName name="sp_fin">#REF!</definedName>
    <definedName name="Sp_p">#REF!</definedName>
    <definedName name="sp_subj" localSheetId="27">#REF!</definedName>
    <definedName name="sp_subj">#REF!</definedName>
    <definedName name="Sp_v">#REF!</definedName>
    <definedName name="Spain_5B">#REF!</definedName>
    <definedName name="SprejetiProracun">#REF!</definedName>
    <definedName name="SPSS" localSheetId="20">#REF!</definedName>
    <definedName name="SPSS">#REF!</definedName>
    <definedName name="SR_3">#REF!</definedName>
    <definedName name="SR_5">#REF!</definedName>
    <definedName name="SS">#REF!</definedName>
    <definedName name="stu_den">#REF!</definedName>
    <definedName name="stu_den_dot">#REF!</definedName>
    <definedName name="stu_pay">#REF!</definedName>
    <definedName name="Stubs" localSheetId="20">#REF!</definedName>
    <definedName name="Stubs">#REF!</definedName>
    <definedName name="student" comment="Počet študentov všetkých. denný,externý,všetky stupne">#REF!</definedName>
    <definedName name="Subtitle" localSheetId="20">#REF!</definedName>
    <definedName name="Subtitle">#REF!</definedName>
    <definedName name="Sweden_5B">#REF!</definedName>
    <definedName name="Switzerland_5B">#REF!</definedName>
    <definedName name="T1.13">#REF!</definedName>
    <definedName name="t2q">#REF!</definedName>
    <definedName name="TAB_PROC" localSheetId="20">#REF!</definedName>
    <definedName name="TAB_PROC">#REF!</definedName>
    <definedName name="TAB1A">#REF!</definedName>
    <definedName name="TAB1CK">#REF!</definedName>
    <definedName name="Tab25a">#REF!</definedName>
    <definedName name="Tab25b">#REF!</definedName>
    <definedName name="TAB2A">#REF!</definedName>
    <definedName name="TAB5A">#REF!</definedName>
    <definedName name="TAB6A">#REF!</definedName>
    <definedName name="TAB6B">#REF!</definedName>
    <definedName name="TAB6C">#REF!</definedName>
    <definedName name="TAB7A">#REF!</definedName>
    <definedName name="tabC1">#REF!</definedName>
    <definedName name="tabC2">#REF!</definedName>
    <definedName name="Tabela_6a">#REF!</definedName>
    <definedName name="tabela3a">#REF!</definedName>
    <definedName name="Tabelaxx">#REF!</definedName>
    <definedName name="tabF">#REF!</definedName>
    <definedName name="tabH">#REF!</definedName>
    <definedName name="tabI">#REF!</definedName>
    <definedName name="Table" localSheetId="20">#REF!</definedName>
    <definedName name="Table">#REF!</definedName>
    <definedName name="Table__47">#REF!</definedName>
    <definedName name="Table_2._Country_X___Public_Sector_Financing_1">#REF!</definedName>
    <definedName name="Table_4SR">#REF!</definedName>
    <definedName name="Table_debt">#REF!</definedName>
    <definedName name="TABLE1" localSheetId="20">#REF!</definedName>
    <definedName name="TABLE1" localSheetId="30">#REF!</definedName>
    <definedName name="TABLE1" localSheetId="31">#REF!</definedName>
    <definedName name="TABLE1" localSheetId="32">#REF!</definedName>
    <definedName name="TABLE1" localSheetId="33">#REF!</definedName>
    <definedName name="TABLE1" localSheetId="34">#REF!</definedName>
    <definedName name="TABLE1" localSheetId="35">#REF!</definedName>
    <definedName name="TABLE1" localSheetId="36">#REF!</definedName>
    <definedName name="TABLE1" localSheetId="37">#REF!</definedName>
    <definedName name="TABLE1" localSheetId="38">#REF!</definedName>
    <definedName name="TABLE1" localSheetId="39">#REF!</definedName>
    <definedName name="TABLE1" localSheetId="40">#REF!</definedName>
    <definedName name="TABLE1" localSheetId="41">#REF!</definedName>
    <definedName name="TABLE1">#REF!</definedName>
    <definedName name="TABLE10" localSheetId="20">#REF!</definedName>
    <definedName name="TABLE10">#REF!</definedName>
    <definedName name="TABLE11" localSheetId="20">#REF!</definedName>
    <definedName name="TABLE11">#REF!</definedName>
    <definedName name="TABLE12" localSheetId="20">#REF!</definedName>
    <definedName name="TABLE12">#REF!</definedName>
    <definedName name="TABLE13" localSheetId="20">#REF!</definedName>
    <definedName name="TABLE13">#REF!</definedName>
    <definedName name="TABLE14" localSheetId="20">#REF!</definedName>
    <definedName name="TABLE14">#REF!</definedName>
    <definedName name="TABLE15" localSheetId="20">#REF!</definedName>
    <definedName name="TABLE15">#REF!</definedName>
    <definedName name="TABLE16" localSheetId="20">#REF!</definedName>
    <definedName name="TABLE16">#REF!</definedName>
    <definedName name="TABLE17" localSheetId="20">#REF!</definedName>
    <definedName name="TABLE17">#REF!</definedName>
    <definedName name="TABLE18" localSheetId="20">#REF!</definedName>
    <definedName name="TABLE18">#REF!</definedName>
    <definedName name="TABLE19" localSheetId="20">#REF!</definedName>
    <definedName name="TABLE19">#REF!</definedName>
    <definedName name="Table1printarea">#REF!</definedName>
    <definedName name="TABLE2" localSheetId="20">#REF!</definedName>
    <definedName name="TABLE2">#REF!</definedName>
    <definedName name="TABLE20" localSheetId="20">#REF!</definedName>
    <definedName name="TABLE20">#REF!</definedName>
    <definedName name="TABLE21" localSheetId="20">#REF!</definedName>
    <definedName name="TABLE21">#REF!</definedName>
    <definedName name="TABLE22" localSheetId="20">#REF!</definedName>
    <definedName name="TABLE22">#REF!</definedName>
    <definedName name="TABLE3" localSheetId="20">#REF!</definedName>
    <definedName name="TABLE3">#REF!</definedName>
    <definedName name="table30">#REF!</definedName>
    <definedName name="TABLE31">#REF!</definedName>
    <definedName name="TABLE32">#REF!</definedName>
    <definedName name="TABLE33">#REF!</definedName>
    <definedName name="TABLE4" localSheetId="20">#REF!</definedName>
    <definedName name="TABLE4">#REF!</definedName>
    <definedName name="TABLE5" localSheetId="20">#REF!</definedName>
    <definedName name="TABLE5">#REF!</definedName>
    <definedName name="TABLE6" localSheetId="20">#REF!</definedName>
    <definedName name="TABLE6">#REF!</definedName>
    <definedName name="TABLE7" localSheetId="20">#REF!</definedName>
    <definedName name="TABLE7">#REF!</definedName>
    <definedName name="TABLE8" localSheetId="20">#REF!</definedName>
    <definedName name="TABLE8">#REF!</definedName>
    <definedName name="TABLE9" localSheetId="20">#REF!</definedName>
    <definedName name="TABLE9">#REF!</definedName>
    <definedName name="TableBody" localSheetId="20">#REF!</definedName>
    <definedName name="TableBody">#REF!</definedName>
    <definedName name="tabx" hidden="1">{"g95_96m1",#N/A,FALSE,"Graf(95+96)M";"g95_96m2",#N/A,FALSE,"Graf(95+96)M";"g95_96mb1",#N/A,FALSE,"Graf(95+96)Mb";"g95_96mb2",#N/A,FALSE,"Graf(95+96)Mb";"g95_96f1",#N/A,FALSE,"Graf(95+96)F";"g95_96f2",#N/A,FALSE,"Graf(95+96)F";"g95_96fb1",#N/A,FALSE,"Graf(95+96)Fb";"g95_96fb2",#N/A,FALSE,"Graf(95+96)Fb"}</definedName>
    <definedName name="TAME">#REF!</definedName>
    <definedName name="TaS_kul" comment="TaS pre kulturné,športové a UPC aktivity">#REF!</definedName>
    <definedName name="TaS_odb" comment="TaS pre vybrané odbory">#REF!</definedName>
    <definedName name="Tbl_GFN">#REF!</definedName>
    <definedName name="tblChecks">#REF!</definedName>
    <definedName name="tblLinks">#REF!</definedName>
    <definedName name="TEMP">#REF!</definedName>
    <definedName name="test_rank">#REF!,#REF!</definedName>
    <definedName name="TFP" localSheetId="20">#REF!</definedName>
    <definedName name="TFP">#REF!</definedName>
    <definedName name="Title" localSheetId="20">#REF!</definedName>
    <definedName name="Title">#REF!</definedName>
    <definedName name="TMG_D">#REF!</definedName>
    <definedName name="TMGO">#N/A</definedName>
    <definedName name="toto">#REF!</definedName>
    <definedName name="toto1">#REF!</definedName>
    <definedName name="TOWEO">#REF!</definedName>
    <definedName name="TRADE3">#REF!</definedName>
    <definedName name="trans">#REF!</definedName>
    <definedName name="Transfer_check">#REF!</definedName>
    <definedName name="TRANSNAVE">#REF!</definedName>
    <definedName name="tt" localSheetId="31" hidden="1">{"Tab1",#N/A,FALSE,"P";"Tab2",#N/A,FALSE,"P"}</definedName>
    <definedName name="tt" localSheetId="32" hidden="1">{"Tab1",#N/A,FALSE,"P";"Tab2",#N/A,FALSE,"P"}</definedName>
    <definedName name="tt" localSheetId="33" hidden="1">{"Tab1",#N/A,FALSE,"P";"Tab2",#N/A,FALSE,"P"}</definedName>
    <definedName name="tt" localSheetId="34" hidden="1">{"Tab1",#N/A,FALSE,"P";"Tab2",#N/A,FALSE,"P"}</definedName>
    <definedName name="tt" localSheetId="35" hidden="1">{"Tab1",#N/A,FALSE,"P";"Tab2",#N/A,FALSE,"P"}</definedName>
    <definedName name="tt" localSheetId="36" hidden="1">{"Tab1",#N/A,FALSE,"P";"Tab2",#N/A,FALSE,"P"}</definedName>
    <definedName name="tt" localSheetId="37" hidden="1">{"Tab1",#N/A,FALSE,"P";"Tab2",#N/A,FALSE,"P"}</definedName>
    <definedName name="tt" localSheetId="38" hidden="1">{"Tab1",#N/A,FALSE,"P";"Tab2",#N/A,FALSE,"P"}</definedName>
    <definedName name="tt" localSheetId="39" hidden="1">{"Tab1",#N/A,FALSE,"P";"Tab2",#N/A,FALSE,"P"}</definedName>
    <definedName name="tt" localSheetId="40" hidden="1">{"Tab1",#N/A,FALSE,"P";"Tab2",#N/A,FALSE,"P"}</definedName>
    <definedName name="tt" localSheetId="41" hidden="1">{"Tab1",#N/A,FALSE,"P";"Tab2",#N/A,FALSE,"P"}</definedName>
    <definedName name="tt" hidden="1">{"Tab1",#N/A,FALSE,"P";"Tab2",#N/A,FALSE,"P"}</definedName>
    <definedName name="ttt" localSheetId="31" hidden="1">{"Tab1",#N/A,FALSE,"P";"Tab2",#N/A,FALSE,"P"}</definedName>
    <definedName name="ttt" localSheetId="32" hidden="1">{"Tab1",#N/A,FALSE,"P";"Tab2",#N/A,FALSE,"P"}</definedName>
    <definedName name="ttt" localSheetId="33" hidden="1">{"Tab1",#N/A,FALSE,"P";"Tab2",#N/A,FALSE,"P"}</definedName>
    <definedName name="ttt" localSheetId="34" hidden="1">{"Tab1",#N/A,FALSE,"P";"Tab2",#N/A,FALSE,"P"}</definedName>
    <definedName name="ttt" localSheetId="35" hidden="1">{"Tab1",#N/A,FALSE,"P";"Tab2",#N/A,FALSE,"P"}</definedName>
    <definedName name="ttt" localSheetId="36" hidden="1">{"Tab1",#N/A,FALSE,"P";"Tab2",#N/A,FALSE,"P"}</definedName>
    <definedName name="ttt" localSheetId="37" hidden="1">{"Tab1",#N/A,FALSE,"P";"Tab2",#N/A,FALSE,"P"}</definedName>
    <definedName name="ttt" localSheetId="38" hidden="1">{"Tab1",#N/A,FALSE,"P";"Tab2",#N/A,FALSE,"P"}</definedName>
    <definedName name="ttt" localSheetId="39" hidden="1">{"Tab1",#N/A,FALSE,"P";"Tab2",#N/A,FALSE,"P"}</definedName>
    <definedName name="ttt" localSheetId="40" hidden="1">{"Tab1",#N/A,FALSE,"P";"Tab2",#N/A,FALSE,"P"}</definedName>
    <definedName name="ttt" localSheetId="41" hidden="1">{"Tab1",#N/A,FALSE,"P";"Tab2",#N/A,FALSE,"P"}</definedName>
    <definedName name="ttt" hidden="1">{"Tab1",#N/A,FALSE,"P";"Tab2",#N/A,FALSE,"P"}</definedName>
    <definedName name="ttttt" hidden="1">#REF!</definedName>
    <definedName name="TTTTTTTTTTTT" localSheetId="34">#REF!</definedName>
    <definedName name="TTTTTTTTTTTT" localSheetId="44">#REF!</definedName>
    <definedName name="TTTTTTTTTTTT">#REF!</definedName>
    <definedName name="Turkey_5B">#REF!</definedName>
    <definedName name="TWA_level2">#REF!</definedName>
    <definedName name="TXG_D">#N/A</definedName>
    <definedName name="TXGO">#N/A</definedName>
    <definedName name="u163lnulcm_x_et.m">#REF!</definedName>
    <definedName name="ULC_CZ">#REF!</definedName>
    <definedName name="ULC_PART">#REF!</definedName>
    <definedName name="uni">#REF!</definedName>
    <definedName name="United_Kingdom_5B">#REF!</definedName>
    <definedName name="United_States_5B">#REF!</definedName>
    <definedName name="Universities">#REF!</definedName>
    <definedName name="university" comment="nazov univerzity VVŠ">#REF!</definedName>
    <definedName name="university_code">#REF!</definedName>
    <definedName name="Uruguay">#REF!</definedName>
    <definedName name="USERNAME">#REF!</definedName>
    <definedName name="uu" localSheetId="31" hidden="1">{"Riqfin97",#N/A,FALSE,"Tran";"Riqfinpro",#N/A,FALSE,"Tran"}</definedName>
    <definedName name="uu" localSheetId="32" hidden="1">{"Riqfin97",#N/A,FALSE,"Tran";"Riqfinpro",#N/A,FALSE,"Tran"}</definedName>
    <definedName name="uu" localSheetId="33" hidden="1">{"Riqfin97",#N/A,FALSE,"Tran";"Riqfinpro",#N/A,FALSE,"Tran"}</definedName>
    <definedName name="uu" localSheetId="34" hidden="1">{"Riqfin97",#N/A,FALSE,"Tran";"Riqfinpro",#N/A,FALSE,"Tran"}</definedName>
    <definedName name="uu" localSheetId="35" hidden="1">{"Riqfin97",#N/A,FALSE,"Tran";"Riqfinpro",#N/A,FALSE,"Tran"}</definedName>
    <definedName name="uu" localSheetId="36" hidden="1">{"Riqfin97",#N/A,FALSE,"Tran";"Riqfinpro",#N/A,FALSE,"Tran"}</definedName>
    <definedName name="uu" localSheetId="37" hidden="1">{"Riqfin97",#N/A,FALSE,"Tran";"Riqfinpro",#N/A,FALSE,"Tran"}</definedName>
    <definedName name="uu" localSheetId="38" hidden="1">{"Riqfin97",#N/A,FALSE,"Tran";"Riqfinpro",#N/A,FALSE,"Tran"}</definedName>
    <definedName name="uu" localSheetId="39" hidden="1">{"Riqfin97",#N/A,FALSE,"Tran";"Riqfinpro",#N/A,FALSE,"Tran"}</definedName>
    <definedName name="uu" localSheetId="40" hidden="1">{"Riqfin97",#N/A,FALSE,"Tran";"Riqfinpro",#N/A,FALSE,"Tran"}</definedName>
    <definedName name="uu" localSheetId="41" hidden="1">{"Riqfin97",#N/A,FALSE,"Tran";"Riqfinpro",#N/A,FALSE,"Tran"}</definedName>
    <definedName name="uu" hidden="1">{"Riqfin97",#N/A,FALSE,"Tran";"Riqfinpro",#N/A,FALSE,"Tran"}</definedName>
    <definedName name="uuu" localSheetId="31" hidden="1">{"Riqfin97",#N/A,FALSE,"Tran";"Riqfinpro",#N/A,FALSE,"Tran"}</definedName>
    <definedName name="uuu" localSheetId="32" hidden="1">{"Riqfin97",#N/A,FALSE,"Tran";"Riqfinpro",#N/A,FALSE,"Tran"}</definedName>
    <definedName name="uuu" localSheetId="33" hidden="1">{"Riqfin97",#N/A,FALSE,"Tran";"Riqfinpro",#N/A,FALSE,"Tran"}</definedName>
    <definedName name="uuu" localSheetId="34" hidden="1">{"Riqfin97",#N/A,FALSE,"Tran";"Riqfinpro",#N/A,FALSE,"Tran"}</definedName>
    <definedName name="uuu" localSheetId="35" hidden="1">{"Riqfin97",#N/A,FALSE,"Tran";"Riqfinpro",#N/A,FALSE,"Tran"}</definedName>
    <definedName name="uuu" localSheetId="36" hidden="1">{"Riqfin97",#N/A,FALSE,"Tran";"Riqfinpro",#N/A,FALSE,"Tran"}</definedName>
    <definedName name="uuu" localSheetId="37" hidden="1">{"Riqfin97",#N/A,FALSE,"Tran";"Riqfinpro",#N/A,FALSE,"Tran"}</definedName>
    <definedName name="uuu" localSheetId="38" hidden="1">{"Riqfin97",#N/A,FALSE,"Tran";"Riqfinpro",#N/A,FALSE,"Tran"}</definedName>
    <definedName name="uuu" localSheetId="39" hidden="1">{"Riqfin97",#N/A,FALSE,"Tran";"Riqfinpro",#N/A,FALSE,"Tran"}</definedName>
    <definedName name="uuu" localSheetId="40" hidden="1">{"Riqfin97",#N/A,FALSE,"Tran";"Riqfinpro",#N/A,FALSE,"Tran"}</definedName>
    <definedName name="uuu" localSheetId="41" hidden="1">{"Riqfin97",#N/A,FALSE,"Tran";"Riqfinpro",#N/A,FALSE,"Tran"}</definedName>
    <definedName name="uuu" hidden="1">{"Riqfin97",#N/A,FALSE,"Tran";"Riqfinpro",#N/A,FALSE,"Tran"}</definedName>
    <definedName name="UUUUUUUUUUU" localSheetId="34">#REF!</definedName>
    <definedName name="UUUUUUUUUUU" localSheetId="44">#REF!</definedName>
    <definedName name="UUUUUUUUUUU">#REF!</definedName>
    <definedName name="v_p">#REF!</definedName>
    <definedName name="VA" localSheetId="20">#REF!</definedName>
    <definedName name="VA">#REF!</definedName>
    <definedName name="váha_Pub">#REF!</definedName>
    <definedName name="váha_um">#REF!</definedName>
    <definedName name="val_Drš">#REF!</definedName>
    <definedName name="val_MF">#REF!</definedName>
    <definedName name="val_neuč">#REF!</definedName>
    <definedName name="val_SD">#REF!</definedName>
    <definedName name="val_uč">#REF!</definedName>
    <definedName name="val_VaV">#REF!</definedName>
    <definedName name="valeur_indic_1999_rev">#REF!</definedName>
    <definedName name="ValidationList">#REF!</definedName>
    <definedName name="vdrš1">#REF!</definedName>
    <definedName name="vdrš9">#REF!</definedName>
    <definedName name="VeljavniProracun">#REF!</definedName>
    <definedName name="Venezuela">#REF!</definedName>
    <definedName name="vneu1">#REF!</definedName>
    <definedName name="vneu9">#REF!</definedName>
    <definedName name="všd1">#REF!</definedName>
    <definedName name="všd9">#REF!</definedName>
    <definedName name="vuci1">#REF!</definedName>
    <definedName name="vuci9">#REF!</definedName>
    <definedName name="vv" localSheetId="31" hidden="1">{"Tab1",#N/A,FALSE,"P";"Tab2",#N/A,FALSE,"P"}</definedName>
    <definedName name="vv" localSheetId="32" hidden="1">{"Tab1",#N/A,FALSE,"P";"Tab2",#N/A,FALSE,"P"}</definedName>
    <definedName name="vv" localSheetId="33" hidden="1">{"Tab1",#N/A,FALSE,"P";"Tab2",#N/A,FALSE,"P"}</definedName>
    <definedName name="vv" localSheetId="34" hidden="1">{"Tab1",#N/A,FALSE,"P";"Tab2",#N/A,FALSE,"P"}</definedName>
    <definedName name="vv" localSheetId="35" hidden="1">{"Tab1",#N/A,FALSE,"P";"Tab2",#N/A,FALSE,"P"}</definedName>
    <definedName name="vv" localSheetId="36" hidden="1">{"Tab1",#N/A,FALSE,"P";"Tab2",#N/A,FALSE,"P"}</definedName>
    <definedName name="vv" localSheetId="37" hidden="1">{"Tab1",#N/A,FALSE,"P";"Tab2",#N/A,FALSE,"P"}</definedName>
    <definedName name="vv" localSheetId="38" hidden="1">{"Tab1",#N/A,FALSE,"P";"Tab2",#N/A,FALSE,"P"}</definedName>
    <definedName name="vv" localSheetId="39" hidden="1">{"Tab1",#N/A,FALSE,"P";"Tab2",#N/A,FALSE,"P"}</definedName>
    <definedName name="vv" localSheetId="40" hidden="1">{"Tab1",#N/A,FALSE,"P";"Tab2",#N/A,FALSE,"P"}</definedName>
    <definedName name="vv" localSheetId="41" hidden="1">{"Tab1",#N/A,FALSE,"P";"Tab2",#N/A,FALSE,"P"}</definedName>
    <definedName name="vv" hidden="1">{"Tab1",#N/A,FALSE,"P";"Tab2",#N/A,FALSE,"P"}</definedName>
    <definedName name="vvš_abs" comment="nazov univerzity pri absolventoch">#REF!</definedName>
    <definedName name="VVŠ_abs_naša" comment="naša skratka VVŠ v absolventoch">#REF!</definedName>
    <definedName name="VVŠ_naša" comment="Názov univerzity naša skratka">#REF!</definedName>
    <definedName name="vvš_šp">#REF!</definedName>
    <definedName name="vvv" localSheetId="31" hidden="1">{"Tab1",#N/A,FALSE,"P";"Tab2",#N/A,FALSE,"P"}</definedName>
    <definedName name="vvv" localSheetId="32" hidden="1">{"Tab1",#N/A,FALSE,"P";"Tab2",#N/A,FALSE,"P"}</definedName>
    <definedName name="vvv" localSheetId="33" hidden="1">{"Tab1",#N/A,FALSE,"P";"Tab2",#N/A,FALSE,"P"}</definedName>
    <definedName name="vvv" localSheetId="34" hidden="1">{"Tab1",#N/A,FALSE,"P";"Tab2",#N/A,FALSE,"P"}</definedName>
    <definedName name="vvv" localSheetId="35" hidden="1">{"Tab1",#N/A,FALSE,"P";"Tab2",#N/A,FALSE,"P"}</definedName>
    <definedName name="vvv" localSheetId="36" hidden="1">{"Tab1",#N/A,FALSE,"P";"Tab2",#N/A,FALSE,"P"}</definedName>
    <definedName name="vvv" localSheetId="37" hidden="1">{"Tab1",#N/A,FALSE,"P";"Tab2",#N/A,FALSE,"P"}</definedName>
    <definedName name="vvv" localSheetId="38" hidden="1">{"Tab1",#N/A,FALSE,"P";"Tab2",#N/A,FALSE,"P"}</definedName>
    <definedName name="vvv" localSheetId="39" hidden="1">{"Tab1",#N/A,FALSE,"P";"Tab2",#N/A,FALSE,"P"}</definedName>
    <definedName name="vvv" localSheetId="40" hidden="1">{"Tab1",#N/A,FALSE,"P";"Tab2",#N/A,FALSE,"P"}</definedName>
    <definedName name="vvv" localSheetId="41" hidden="1">{"Tab1",#N/A,FALSE,"P";"Tab2",#N/A,FALSE,"P"}</definedName>
    <definedName name="vvv" hidden="1">{"Tab1",#N/A,FALSE,"P";"Tab2",#N/A,FALSE,"P"}</definedName>
    <definedName name="vvvz1">#REF!</definedName>
    <definedName name="vvvz9">#REF!</definedName>
    <definedName name="výk_DG">#REF!</definedName>
    <definedName name="výk_DP">#REF!</definedName>
    <definedName name="výk_Dršpo">#REF!</definedName>
    <definedName name="výk_exc">#REF!</definedName>
    <definedName name="výk_interval">#REF!</definedName>
    <definedName name="výk_KA">#REF!</definedName>
    <definedName name="vyk_lvl_1">#REF!</definedName>
    <definedName name="vyk_lvl_2">#REF!</definedName>
    <definedName name="vyk_lvl_3">#REF!</definedName>
    <definedName name="vyk_lvl_CA">#REF!</definedName>
    <definedName name="výk_Pat">#REF!</definedName>
    <definedName name="výk_PC">#REF!</definedName>
    <definedName name="výk_Pub">#REF!</definedName>
    <definedName name="výk_um">#REF!</definedName>
    <definedName name="výk_ZG">#REF!</definedName>
    <definedName name="výkon_abs" comment="výkon absolventov">#REF!</definedName>
    <definedName name="we11pcpi.m">#REF!</definedName>
    <definedName name="weight">#REF!</definedName>
    <definedName name="Women">#REF!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Program." localSheetId="31" hidden="1">{"Tab1",#N/A,FALSE,"P";"Tab2",#N/A,FALSE,"P"}</definedName>
    <definedName name="wrn.Program." localSheetId="32" hidden="1">{"Tab1",#N/A,FALSE,"P";"Tab2",#N/A,FALSE,"P"}</definedName>
    <definedName name="wrn.Program." localSheetId="33" hidden="1">{"Tab1",#N/A,FALSE,"P";"Tab2",#N/A,FALSE,"P"}</definedName>
    <definedName name="wrn.Program." localSheetId="34" hidden="1">{"Tab1",#N/A,FALSE,"P";"Tab2",#N/A,FALSE,"P"}</definedName>
    <definedName name="wrn.Program." localSheetId="35" hidden="1">{"Tab1",#N/A,FALSE,"P";"Tab2",#N/A,FALSE,"P"}</definedName>
    <definedName name="wrn.Program." localSheetId="36" hidden="1">{"Tab1",#N/A,FALSE,"P";"Tab2",#N/A,FALSE,"P"}</definedName>
    <definedName name="wrn.Program." localSheetId="37" hidden="1">{"Tab1",#N/A,FALSE,"P";"Tab2",#N/A,FALSE,"P"}</definedName>
    <definedName name="wrn.Program." localSheetId="38" hidden="1">{"Tab1",#N/A,FALSE,"P";"Tab2",#N/A,FALSE,"P"}</definedName>
    <definedName name="wrn.Program." localSheetId="39" hidden="1">{"Tab1",#N/A,FALSE,"P";"Tab2",#N/A,FALSE,"P"}</definedName>
    <definedName name="wrn.Program." localSheetId="40" hidden="1">{"Tab1",#N/A,FALSE,"P";"Tab2",#N/A,FALSE,"P"}</definedName>
    <definedName name="wrn.Program." localSheetId="41" hidden="1">{"Tab1",#N/A,FALSE,"P";"Tab2",#N/A,FALSE,"P"}</definedName>
    <definedName name="wrn.Program." hidden="1">{"Tab1",#N/A,FALSE,"P";"Tab2",#N/A,FALSE,"P"}</definedName>
    <definedName name="wrn.R22_Data_Collection1997." hidden="1">{"_R22_General",#N/A,TRUE,"R22_General";"_R22_Questions",#N/A,TRUE,"R22_Questions";"ColA_R22",#N/A,TRUE,"R2295";"_R22_Tables",#N/A,TRUE,"R2295"}</definedName>
    <definedName name="wrn.Riqfin." localSheetId="31" hidden="1">{"Riqfin97",#N/A,FALSE,"Tran";"Riqfinpro",#N/A,FALSE,"Tran"}</definedName>
    <definedName name="wrn.Riqfin." localSheetId="32" hidden="1">{"Riqfin97",#N/A,FALSE,"Tran";"Riqfinpro",#N/A,FALSE,"Tran"}</definedName>
    <definedName name="wrn.Riqfin." localSheetId="33" hidden="1">{"Riqfin97",#N/A,FALSE,"Tran";"Riqfinpro",#N/A,FALSE,"Tran"}</definedName>
    <definedName name="wrn.Riqfin." localSheetId="34" hidden="1">{"Riqfin97",#N/A,FALSE,"Tran";"Riqfinpro",#N/A,FALSE,"Tran"}</definedName>
    <definedName name="wrn.Riqfin." localSheetId="35" hidden="1">{"Riqfin97",#N/A,FALSE,"Tran";"Riqfinpro",#N/A,FALSE,"Tran"}</definedName>
    <definedName name="wrn.Riqfin." localSheetId="36" hidden="1">{"Riqfin97",#N/A,FALSE,"Tran";"Riqfinpro",#N/A,FALSE,"Tran"}</definedName>
    <definedName name="wrn.Riqfin." localSheetId="37" hidden="1">{"Riqfin97",#N/A,FALSE,"Tran";"Riqfinpro",#N/A,FALSE,"Tran"}</definedName>
    <definedName name="wrn.Riqfin." localSheetId="38" hidden="1">{"Riqfin97",#N/A,FALSE,"Tran";"Riqfinpro",#N/A,FALSE,"Tran"}</definedName>
    <definedName name="wrn.Riqfin." localSheetId="39" hidden="1">{"Riqfin97",#N/A,FALSE,"Tran";"Riqfinpro",#N/A,FALSE,"Tran"}</definedName>
    <definedName name="wrn.Riqfin." localSheetId="40" hidden="1">{"Riqfin97",#N/A,FALSE,"Tran";"Riqfinpro",#N/A,FALSE,"Tran"}</definedName>
    <definedName name="wrn.Riqfin." localSheetId="41" hidden="1">{"Riqfin97",#N/A,FALSE,"Tran";"Riqfinpro",#N/A,FALSE,"Tran"}</definedName>
    <definedName name="wrn.Riqfin." hidden="1">{"Riqfin97",#N/A,FALSE,"Tran";"Riqfinpro",#N/A,FALSE,"Tran"}</definedName>
    <definedName name="wrn.TabARA." hidden="1">{"Page1",#N/A,FALSE,"ARA M&amp;F&amp;T";"Page2",#N/A,FALSE,"ARA M&amp;F&amp;T";"Page3",#N/A,FALSE,"ARA M&amp;F&amp;T"}</definedName>
    <definedName name="ww" hidden="1">#REF!</definedName>
    <definedName name="www" localSheetId="31" hidden="1">{"Riqfin97",#N/A,FALSE,"Tran";"Riqfinpro",#N/A,FALSE,"Tran"}</definedName>
    <definedName name="www" localSheetId="32" hidden="1">{"Riqfin97",#N/A,FALSE,"Tran";"Riqfinpro",#N/A,FALSE,"Tran"}</definedName>
    <definedName name="www" localSheetId="33" hidden="1">{"Riqfin97",#N/A,FALSE,"Tran";"Riqfinpro",#N/A,FALSE,"Tran"}</definedName>
    <definedName name="www" localSheetId="34" hidden="1">{"Riqfin97",#N/A,FALSE,"Tran";"Riqfinpro",#N/A,FALSE,"Tran"}</definedName>
    <definedName name="www" localSheetId="35" hidden="1">{"Riqfin97",#N/A,FALSE,"Tran";"Riqfinpro",#N/A,FALSE,"Tran"}</definedName>
    <definedName name="www" localSheetId="36" hidden="1">{"Riqfin97",#N/A,FALSE,"Tran";"Riqfinpro",#N/A,FALSE,"Tran"}</definedName>
    <definedName name="www" localSheetId="37" hidden="1">{"Riqfin97",#N/A,FALSE,"Tran";"Riqfinpro",#N/A,FALSE,"Tran"}</definedName>
    <definedName name="www" localSheetId="38" hidden="1">{"Riqfin97",#N/A,FALSE,"Tran";"Riqfinpro",#N/A,FALSE,"Tran"}</definedName>
    <definedName name="www" localSheetId="39" hidden="1">{"Riqfin97",#N/A,FALSE,"Tran";"Riqfinpro",#N/A,FALSE,"Tran"}</definedName>
    <definedName name="www" localSheetId="40" hidden="1">{"Riqfin97",#N/A,FALSE,"Tran";"Riqfinpro",#N/A,FALSE,"Tran"}</definedName>
    <definedName name="www" localSheetId="41" hidden="1">{"Riqfin97",#N/A,FALSE,"Tran";"Riqfinpro",#N/A,FALSE,"Tran"}</definedName>
    <definedName name="www" hidden="1">{"Riqfin97",#N/A,FALSE,"Tran";"Riqfinpro",#N/A,FALSE,"Tran"}</definedName>
    <definedName name="x">#REF!</definedName>
    <definedName name="XR">#REF!</definedName>
    <definedName name="xx" localSheetId="20">#REF!</definedName>
    <definedName name="xx" localSheetId="31" hidden="1">{"Riqfin97",#N/A,FALSE,"Tran";"Riqfinpro",#N/A,FALSE,"Tran"}</definedName>
    <definedName name="xx" localSheetId="32" hidden="1">{"Riqfin97",#N/A,FALSE,"Tran";"Riqfinpro",#N/A,FALSE,"Tran"}</definedName>
    <definedName name="xx" localSheetId="33" hidden="1">{"Riqfin97",#N/A,FALSE,"Tran";"Riqfinpro",#N/A,FALSE,"Tran"}</definedName>
    <definedName name="xx" localSheetId="34" hidden="1">{"Riqfin97",#N/A,FALSE,"Tran";"Riqfinpro",#N/A,FALSE,"Tran"}</definedName>
    <definedName name="xx" localSheetId="35" hidden="1">{"Riqfin97",#N/A,FALSE,"Tran";"Riqfinpro",#N/A,FALSE,"Tran"}</definedName>
    <definedName name="xx" localSheetId="36" hidden="1">{"Riqfin97",#N/A,FALSE,"Tran";"Riqfinpro",#N/A,FALSE,"Tran"}</definedName>
    <definedName name="xx" localSheetId="37" hidden="1">{"Riqfin97",#N/A,FALSE,"Tran";"Riqfinpro",#N/A,FALSE,"Tran"}</definedName>
    <definedName name="xx" localSheetId="38" hidden="1">{"Riqfin97",#N/A,FALSE,"Tran";"Riqfinpro",#N/A,FALSE,"Tran"}</definedName>
    <definedName name="xx" localSheetId="39" hidden="1">{"Riqfin97",#N/A,FALSE,"Tran";"Riqfinpro",#N/A,FALSE,"Tran"}</definedName>
    <definedName name="xx" localSheetId="40" hidden="1">{"Riqfin97",#N/A,FALSE,"Tran";"Riqfinpro",#N/A,FALSE,"Tran"}</definedName>
    <definedName name="xx" localSheetId="41" hidden="1">{"Riqfin97",#N/A,FALSE,"Tran";"Riqfinpro",#N/A,FALSE,"Tran"}</definedName>
    <definedName name="xx" hidden="1">{"Riqfin97",#N/A,FALSE,"Tran";"Riqfinpro",#N/A,FALSE,"Tran"}</definedName>
    <definedName name="xxc">#REF!</definedName>
    <definedName name="xxWRS_1">#REF!</definedName>
    <definedName name="xxWRS_10">#REF!</definedName>
    <definedName name="xxWRS_11">#REF!</definedName>
    <definedName name="xxWRS_12">#REF!</definedName>
    <definedName name="xxWRS_2">#REF!</definedName>
    <definedName name="xxWRS_6">#REF!</definedName>
    <definedName name="xxWRS_7">#REF!</definedName>
    <definedName name="xxWRS_8">#REF!</definedName>
    <definedName name="xxWRS_9">#REF!</definedName>
    <definedName name="xxx" localSheetId="21" hidden="1">"3TGMUFSSIAIMK2KTNC9DELQD0"</definedName>
    <definedName name="xxx" localSheetId="24" hidden="1">"3TGMUFSSIAIMK2KTNC9DELQD0"</definedName>
    <definedName name="xxx" localSheetId="26" hidden="1">"3TGMUFSSIAIMK2KTNC9DELQD0"</definedName>
    <definedName name="xxx" localSheetId="27" hidden="1">"3TGMUFSSIAIMK2KTNC9DELQD0"</definedName>
    <definedName name="XXX">#N/A</definedName>
    <definedName name="xxxx" localSheetId="31" hidden="1">{"Riqfin97",#N/A,FALSE,"Tran";"Riqfinpro",#N/A,FALSE,"Tran"}</definedName>
    <definedName name="xxxx" localSheetId="32" hidden="1">{"Riqfin97",#N/A,FALSE,"Tran";"Riqfinpro",#N/A,FALSE,"Tran"}</definedName>
    <definedName name="xxxx" localSheetId="33" hidden="1">{"Riqfin97",#N/A,FALSE,"Tran";"Riqfinpro",#N/A,FALSE,"Tran"}</definedName>
    <definedName name="xxxx" localSheetId="34" hidden="1">{"Riqfin97",#N/A,FALSE,"Tran";"Riqfinpro",#N/A,FALSE,"Tran"}</definedName>
    <definedName name="xxxx" localSheetId="35" hidden="1">{"Riqfin97",#N/A,FALSE,"Tran";"Riqfinpro",#N/A,FALSE,"Tran"}</definedName>
    <definedName name="xxxx" localSheetId="36" hidden="1">{"Riqfin97",#N/A,FALSE,"Tran";"Riqfinpro",#N/A,FALSE,"Tran"}</definedName>
    <definedName name="xxxx" localSheetId="37" hidden="1">{"Riqfin97",#N/A,FALSE,"Tran";"Riqfinpro",#N/A,FALSE,"Tran"}</definedName>
    <definedName name="xxxx" localSheetId="38" hidden="1">{"Riqfin97",#N/A,FALSE,"Tran";"Riqfinpro",#N/A,FALSE,"Tran"}</definedName>
    <definedName name="xxxx" localSheetId="39" hidden="1">{"Riqfin97",#N/A,FALSE,"Tran";"Riqfinpro",#N/A,FALSE,"Tran"}</definedName>
    <definedName name="xxxx" localSheetId="40" hidden="1">{"Riqfin97",#N/A,FALSE,"Tran";"Riqfinpro",#N/A,FALSE,"Tran"}</definedName>
    <definedName name="xxxx" localSheetId="41" hidden="1">{"Riqfin97",#N/A,FALSE,"Tran";"Riqfinpro",#N/A,FALSE,"Tran"}</definedName>
    <definedName name="xxxx" hidden="1">{"Riqfin97",#N/A,FALSE,"Tran";"Riqfinpro",#N/A,FALSE,"Tran"}</definedName>
    <definedName name="yn">#REF!</definedName>
    <definedName name="yy" localSheetId="31" hidden="1">{"Tab1",#N/A,FALSE,"P";"Tab2",#N/A,FALSE,"P"}</definedName>
    <definedName name="yy" localSheetId="32" hidden="1">{"Tab1",#N/A,FALSE,"P";"Tab2",#N/A,FALSE,"P"}</definedName>
    <definedName name="yy" localSheetId="33" hidden="1">{"Tab1",#N/A,FALSE,"P";"Tab2",#N/A,FALSE,"P"}</definedName>
    <definedName name="yy" localSheetId="34" hidden="1">{"Tab1",#N/A,FALSE,"P";"Tab2",#N/A,FALSE,"P"}</definedName>
    <definedName name="yy" localSheetId="35" hidden="1">{"Tab1",#N/A,FALSE,"P";"Tab2",#N/A,FALSE,"P"}</definedName>
    <definedName name="yy" localSheetId="36" hidden="1">{"Tab1",#N/A,FALSE,"P";"Tab2",#N/A,FALSE,"P"}</definedName>
    <definedName name="yy" localSheetId="37" hidden="1">{"Tab1",#N/A,FALSE,"P";"Tab2",#N/A,FALSE,"P"}</definedName>
    <definedName name="yy" localSheetId="38" hidden="1">{"Tab1",#N/A,FALSE,"P";"Tab2",#N/A,FALSE,"P"}</definedName>
    <definedName name="yy" localSheetId="39" hidden="1">{"Tab1",#N/A,FALSE,"P";"Tab2",#N/A,FALSE,"P"}</definedName>
    <definedName name="yy" localSheetId="40" hidden="1">{"Tab1",#N/A,FALSE,"P";"Tab2",#N/A,FALSE,"P"}</definedName>
    <definedName name="yy" localSheetId="41" hidden="1">{"Tab1",#N/A,FALSE,"P";"Tab2",#N/A,FALSE,"P"}</definedName>
    <definedName name="yy" hidden="1">{"Tab1",#N/A,FALSE,"P";"Tab2",#N/A,FALSE,"P"}</definedName>
    <definedName name="yyy" localSheetId="31" hidden="1">{"Tab1",#N/A,FALSE,"P";"Tab2",#N/A,FALSE,"P"}</definedName>
    <definedName name="yyy" localSheetId="32" hidden="1">{"Tab1",#N/A,FALSE,"P";"Tab2",#N/A,FALSE,"P"}</definedName>
    <definedName name="yyy" localSheetId="33" hidden="1">{"Tab1",#N/A,FALSE,"P";"Tab2",#N/A,FALSE,"P"}</definedName>
    <definedName name="yyy" localSheetId="34" hidden="1">{"Tab1",#N/A,FALSE,"P";"Tab2",#N/A,FALSE,"P"}</definedName>
    <definedName name="yyy" localSheetId="35" hidden="1">{"Tab1",#N/A,FALSE,"P";"Tab2",#N/A,FALSE,"P"}</definedName>
    <definedName name="yyy" localSheetId="36" hidden="1">{"Tab1",#N/A,FALSE,"P";"Tab2",#N/A,FALSE,"P"}</definedName>
    <definedName name="yyy" localSheetId="37" hidden="1">{"Tab1",#N/A,FALSE,"P";"Tab2",#N/A,FALSE,"P"}</definedName>
    <definedName name="yyy" localSheetId="38" hidden="1">{"Tab1",#N/A,FALSE,"P";"Tab2",#N/A,FALSE,"P"}</definedName>
    <definedName name="yyy" localSheetId="39" hidden="1">{"Tab1",#N/A,FALSE,"P";"Tab2",#N/A,FALSE,"P"}</definedName>
    <definedName name="yyy" localSheetId="40" hidden="1">{"Tab1",#N/A,FALSE,"P";"Tab2",#N/A,FALSE,"P"}</definedName>
    <definedName name="yyy" localSheetId="41" hidden="1">{"Tab1",#N/A,FALSE,"P";"Tab2",#N/A,FALSE,"P"}</definedName>
    <definedName name="yyy" hidden="1">{"Tab1",#N/A,FALSE,"P";"Tab2",#N/A,FALSE,"P"}</definedName>
    <definedName name="yyyy" localSheetId="31" hidden="1">{"Riqfin97",#N/A,FALSE,"Tran";"Riqfinpro",#N/A,FALSE,"Tran"}</definedName>
    <definedName name="yyyy" localSheetId="32" hidden="1">{"Riqfin97",#N/A,FALSE,"Tran";"Riqfinpro",#N/A,FALSE,"Tran"}</definedName>
    <definedName name="yyyy" localSheetId="33" hidden="1">{"Riqfin97",#N/A,FALSE,"Tran";"Riqfinpro",#N/A,FALSE,"Tran"}</definedName>
    <definedName name="yyyy" localSheetId="34" hidden="1">{"Riqfin97",#N/A,FALSE,"Tran";"Riqfinpro",#N/A,FALSE,"Tran"}</definedName>
    <definedName name="yyyy" localSheetId="35" hidden="1">{"Riqfin97",#N/A,FALSE,"Tran";"Riqfinpro",#N/A,FALSE,"Tran"}</definedName>
    <definedName name="yyyy" localSheetId="36" hidden="1">{"Riqfin97",#N/A,FALSE,"Tran";"Riqfinpro",#N/A,FALSE,"Tran"}</definedName>
    <definedName name="yyyy" localSheetId="37" hidden="1">{"Riqfin97",#N/A,FALSE,"Tran";"Riqfinpro",#N/A,FALSE,"Tran"}</definedName>
    <definedName name="yyyy" localSheetId="38" hidden="1">{"Riqfin97",#N/A,FALSE,"Tran";"Riqfinpro",#N/A,FALSE,"Tran"}</definedName>
    <definedName name="yyyy" localSheetId="39" hidden="1">{"Riqfin97",#N/A,FALSE,"Tran";"Riqfinpro",#N/A,FALSE,"Tran"}</definedName>
    <definedName name="yyyy" localSheetId="40" hidden="1">{"Riqfin97",#N/A,FALSE,"Tran";"Riqfinpro",#N/A,FALSE,"Tran"}</definedName>
    <definedName name="yyyy" localSheetId="41" hidden="1">{"Riqfin97",#N/A,FALSE,"Tran";"Riqfinpro",#N/A,FALSE,"Tran"}</definedName>
    <definedName name="yyyy" hidden="1">{"Riqfin97",#N/A,FALSE,"Tran";"Riqfinpro",#N/A,FALSE,"Tran"}</definedName>
    <definedName name="Z_95224721_0485_11D4_BFD1_00508B5F4DA4_.wvu.Cols" hidden="1">#REF!</definedName>
    <definedName name="zam1">#REF!</definedName>
    <definedName name="zam9">#REF!</definedName>
    <definedName name="ZONE_IMPRES_MI">#N/A</definedName>
    <definedName name="zpiz">#REF!</definedName>
    <definedName name="zz" localSheetId="31" hidden="1">{"Tab1",#N/A,FALSE,"P";"Tab2",#N/A,FALSE,"P"}</definedName>
    <definedName name="zz" localSheetId="32" hidden="1">{"Tab1",#N/A,FALSE,"P";"Tab2",#N/A,FALSE,"P"}</definedName>
    <definedName name="zz" localSheetId="33" hidden="1">{"Tab1",#N/A,FALSE,"P";"Tab2",#N/A,FALSE,"P"}</definedName>
    <definedName name="zz" localSheetId="34" hidden="1">{"Tab1",#N/A,FALSE,"P";"Tab2",#N/A,FALSE,"P"}</definedName>
    <definedName name="zz" localSheetId="35" hidden="1">{"Tab1",#N/A,FALSE,"P";"Tab2",#N/A,FALSE,"P"}</definedName>
    <definedName name="zz" localSheetId="36" hidden="1">{"Tab1",#N/A,FALSE,"P";"Tab2",#N/A,FALSE,"P"}</definedName>
    <definedName name="zz" localSheetId="37" hidden="1">{"Tab1",#N/A,FALSE,"P";"Tab2",#N/A,FALSE,"P"}</definedName>
    <definedName name="zz" localSheetId="38" hidden="1">{"Tab1",#N/A,FALSE,"P";"Tab2",#N/A,FALSE,"P"}</definedName>
    <definedName name="zz" localSheetId="39" hidden="1">{"Tab1",#N/A,FALSE,"P";"Tab2",#N/A,FALSE,"P"}</definedName>
    <definedName name="zz" localSheetId="40" hidden="1">{"Tab1",#N/A,FALSE,"P";"Tab2",#N/A,FALSE,"P"}</definedName>
    <definedName name="zz" localSheetId="41" hidden="1">{"Tab1",#N/A,FALSE,"P";"Tab2",#N/A,FALSE,"P"}</definedName>
    <definedName name="zz" hidden="1">{"Tab1",#N/A,FALSE,"P";"Tab2",#N/A,FALSE,"P"}</definedName>
    <definedName name="zzz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6" l="1"/>
  <c r="D4" i="86" s="1"/>
  <c r="E4" i="86" s="1"/>
  <c r="F4" i="86" s="1"/>
  <c r="G4" i="86" s="1"/>
  <c r="H4" i="86" s="1"/>
  <c r="I4" i="86" s="1"/>
  <c r="J4" i="86" s="1"/>
  <c r="K4" i="86" s="1"/>
  <c r="L4" i="86" s="1"/>
  <c r="M4" i="86" s="1"/>
  <c r="N4" i="86" s="1"/>
  <c r="O4" i="86" s="1"/>
  <c r="P4" i="86" s="1"/>
  <c r="Q4" i="86" s="1"/>
  <c r="R4" i="86" s="1"/>
  <c r="S4" i="86" s="1"/>
  <c r="T4" i="86" s="1"/>
  <c r="U4" i="86" s="1"/>
  <c r="V4" i="86" s="1"/>
  <c r="C68" i="85"/>
  <c r="I66" i="85"/>
  <c r="C59" i="85"/>
  <c r="I50" i="85"/>
  <c r="J49" i="85"/>
  <c r="J42" i="85"/>
  <c r="G9" i="85"/>
  <c r="F9" i="85"/>
  <c r="E9" i="85"/>
  <c r="D9" i="85"/>
  <c r="C7" i="85"/>
  <c r="C9" i="85" s="1"/>
  <c r="J37" i="85"/>
  <c r="J31" i="85"/>
  <c r="J25" i="85"/>
  <c r="AO82" i="84" l="1"/>
  <c r="V82" i="84"/>
  <c r="AO81" i="84"/>
  <c r="V81" i="84"/>
  <c r="AO80" i="84"/>
  <c r="V80" i="84"/>
  <c r="AO79" i="84"/>
  <c r="V79" i="84"/>
  <c r="AO78" i="84"/>
  <c r="V78" i="84"/>
  <c r="AO77" i="84"/>
  <c r="V77" i="84"/>
  <c r="AO76" i="84"/>
  <c r="V76" i="84"/>
  <c r="AO75" i="84"/>
  <c r="V75" i="84"/>
  <c r="AO74" i="84"/>
  <c r="V74" i="84"/>
  <c r="AO73" i="84"/>
  <c r="V73" i="84"/>
  <c r="AO72" i="84"/>
  <c r="V72" i="84"/>
  <c r="AO71" i="84"/>
  <c r="V71" i="84"/>
  <c r="AO70" i="84"/>
  <c r="V70" i="84"/>
  <c r="AO69" i="84"/>
  <c r="V69" i="84"/>
  <c r="AO68" i="84"/>
  <c r="V68" i="84"/>
  <c r="AO67" i="84"/>
  <c r="V67" i="84"/>
  <c r="AO66" i="84"/>
  <c r="V66" i="84"/>
  <c r="AO65" i="84"/>
  <c r="V65" i="84"/>
  <c r="AO64" i="84"/>
  <c r="V64" i="84"/>
  <c r="AO63" i="84"/>
  <c r="V63" i="84"/>
  <c r="AO62" i="84"/>
  <c r="V62" i="84"/>
  <c r="AO61" i="84"/>
  <c r="V61" i="84"/>
  <c r="AO60" i="84"/>
  <c r="V60" i="84"/>
  <c r="AO59" i="84"/>
  <c r="V59" i="84"/>
  <c r="AO58" i="84"/>
  <c r="V58" i="84"/>
  <c r="AO57" i="84"/>
  <c r="V57" i="84"/>
  <c r="AO56" i="84"/>
  <c r="V56" i="84"/>
  <c r="AO55" i="84"/>
  <c r="V55" i="84"/>
  <c r="AO54" i="84"/>
  <c r="V54" i="84"/>
  <c r="AO53" i="84"/>
  <c r="V53" i="84"/>
  <c r="AO52" i="84"/>
  <c r="V52" i="84"/>
  <c r="AO51" i="84"/>
  <c r="V51" i="84"/>
  <c r="AO50" i="84"/>
  <c r="V50" i="84"/>
  <c r="AO49" i="84"/>
  <c r="V49" i="84"/>
  <c r="AO48" i="84"/>
  <c r="V48" i="84"/>
  <c r="AO47" i="84"/>
  <c r="V47" i="84"/>
  <c r="AO46" i="84"/>
  <c r="V46" i="84"/>
  <c r="AO45" i="84"/>
  <c r="V45" i="84"/>
  <c r="AO44" i="84"/>
  <c r="V44" i="84"/>
  <c r="AO43" i="84"/>
  <c r="V43" i="84"/>
  <c r="AO42" i="84"/>
  <c r="V42" i="84"/>
  <c r="AO41" i="84"/>
  <c r="V41" i="84"/>
  <c r="G41" i="30"/>
  <c r="G40" i="30"/>
  <c r="G39" i="30"/>
  <c r="G38" i="30"/>
  <c r="G37" i="30"/>
  <c r="G36" i="30"/>
  <c r="G35" i="30"/>
  <c r="G34" i="30"/>
  <c r="G33" i="30"/>
  <c r="G32" i="30"/>
  <c r="G31" i="30"/>
  <c r="F30" i="30"/>
  <c r="E30" i="30"/>
  <c r="G29" i="30"/>
  <c r="G28" i="30"/>
  <c r="G27" i="30"/>
  <c r="G26" i="30"/>
  <c r="T100" i="83"/>
  <c r="S100" i="83"/>
  <c r="T99" i="83"/>
  <c r="S99" i="83"/>
  <c r="T98" i="83"/>
  <c r="S98" i="83"/>
  <c r="T97" i="83"/>
  <c r="S97" i="83"/>
  <c r="T96" i="83"/>
  <c r="S96" i="83"/>
  <c r="T95" i="83"/>
  <c r="S95" i="83"/>
  <c r="T94" i="83"/>
  <c r="S94" i="83"/>
  <c r="T93" i="83"/>
  <c r="S93" i="83"/>
  <c r="T92" i="83"/>
  <c r="S92" i="83"/>
  <c r="T91" i="83"/>
  <c r="S91" i="83"/>
  <c r="T90" i="83"/>
  <c r="S90" i="83"/>
  <c r="T89" i="83"/>
  <c r="S89" i="83"/>
  <c r="T88" i="83"/>
  <c r="S88" i="83"/>
  <c r="T87" i="83"/>
  <c r="S87" i="83"/>
  <c r="T86" i="83"/>
  <c r="S86" i="83"/>
  <c r="T85" i="83"/>
  <c r="S85" i="83"/>
  <c r="T84" i="83"/>
  <c r="S84" i="83"/>
  <c r="T83" i="83"/>
  <c r="S83" i="83"/>
  <c r="T82" i="83"/>
  <c r="S82" i="83"/>
  <c r="T81" i="83"/>
  <c r="S81" i="83"/>
  <c r="T80" i="83"/>
  <c r="S80" i="83"/>
  <c r="T79" i="83"/>
  <c r="S79" i="83"/>
  <c r="T78" i="83"/>
  <c r="S78" i="83"/>
  <c r="T77" i="83"/>
  <c r="S77" i="83"/>
  <c r="T76" i="83"/>
  <c r="S76" i="83"/>
  <c r="T75" i="83"/>
  <c r="S75" i="83"/>
  <c r="T74" i="83"/>
  <c r="S74" i="83"/>
  <c r="D64" i="83"/>
  <c r="D63" i="83"/>
  <c r="D62" i="83"/>
  <c r="D61" i="83"/>
  <c r="D60" i="83"/>
  <c r="D59" i="83"/>
  <c r="D58" i="83"/>
  <c r="D57" i="83"/>
  <c r="D56" i="83"/>
  <c r="D55" i="83"/>
  <c r="D54" i="83"/>
  <c r="D53" i="83"/>
  <c r="D52" i="83"/>
  <c r="D51" i="83"/>
  <c r="D50" i="83"/>
  <c r="D49" i="83"/>
  <c r="D48" i="83"/>
  <c r="D47" i="83"/>
  <c r="D46" i="83"/>
  <c r="D45" i="83"/>
  <c r="D44" i="83"/>
  <c r="D43" i="83"/>
  <c r="D42" i="83"/>
  <c r="D41" i="83"/>
  <c r="D40" i="83"/>
  <c r="D39" i="83"/>
  <c r="N120" i="82"/>
  <c r="M120" i="82"/>
  <c r="L119" i="82"/>
  <c r="L120" i="82" s="1"/>
  <c r="L114" i="82"/>
  <c r="K112" i="82"/>
  <c r="K120" i="82" s="1"/>
  <c r="J112" i="82"/>
  <c r="J120" i="82" s="1"/>
  <c r="I112" i="82"/>
  <c r="I120" i="82" s="1"/>
  <c r="N102" i="82"/>
  <c r="M102" i="82"/>
  <c r="L102" i="82"/>
  <c r="K102" i="82"/>
  <c r="J102" i="82"/>
  <c r="I102" i="82"/>
  <c r="H102" i="82"/>
  <c r="G102" i="82"/>
  <c r="F102" i="82"/>
  <c r="E102" i="82"/>
  <c r="D102" i="82"/>
  <c r="C102" i="82"/>
  <c r="B102" i="82"/>
  <c r="N101" i="82"/>
  <c r="M101" i="82"/>
  <c r="L101" i="82"/>
  <c r="J101" i="82"/>
  <c r="I101" i="82"/>
  <c r="H101" i="82"/>
  <c r="G101" i="82"/>
  <c r="F101" i="82"/>
  <c r="E101" i="82"/>
  <c r="D101" i="82"/>
  <c r="C101" i="82"/>
  <c r="B101" i="82"/>
  <c r="K86" i="82"/>
  <c r="K101" i="82" s="1"/>
  <c r="K103" i="82" s="1"/>
  <c r="N70" i="82"/>
  <c r="M70" i="82"/>
  <c r="L70" i="82"/>
  <c r="K70" i="82"/>
  <c r="J70" i="82"/>
  <c r="I70" i="82"/>
  <c r="H70" i="82"/>
  <c r="G70" i="82"/>
  <c r="F70" i="82"/>
  <c r="E70" i="82"/>
  <c r="N69" i="82"/>
  <c r="M69" i="82"/>
  <c r="L69" i="82"/>
  <c r="K69" i="82"/>
  <c r="J69" i="82"/>
  <c r="I69" i="82"/>
  <c r="H69" i="82"/>
  <c r="G69" i="82"/>
  <c r="F69" i="82"/>
  <c r="E69" i="82"/>
  <c r="N68" i="82"/>
  <c r="M68" i="82"/>
  <c r="L68" i="82"/>
  <c r="K68" i="82"/>
  <c r="J68" i="82"/>
  <c r="I68" i="82"/>
  <c r="H68" i="82"/>
  <c r="G68" i="82"/>
  <c r="F68" i="82"/>
  <c r="E68" i="82"/>
  <c r="N67" i="82"/>
  <c r="M67" i="82"/>
  <c r="L67" i="82"/>
  <c r="K67" i="82"/>
  <c r="J67" i="82"/>
  <c r="I67" i="82"/>
  <c r="H67" i="82"/>
  <c r="G67" i="82"/>
  <c r="F67" i="82"/>
  <c r="E67" i="82"/>
  <c r="N66" i="82"/>
  <c r="M66" i="82"/>
  <c r="L66" i="82"/>
  <c r="K66" i="82"/>
  <c r="J66" i="82"/>
  <c r="I66" i="82"/>
  <c r="H66" i="82"/>
  <c r="E66" i="82"/>
  <c r="N65" i="82"/>
  <c r="M65" i="82"/>
  <c r="L65" i="82"/>
  <c r="K65" i="82"/>
  <c r="J65" i="82"/>
  <c r="I65" i="82"/>
  <c r="H65" i="82"/>
  <c r="G65" i="82"/>
  <c r="F65" i="82"/>
  <c r="E65" i="82"/>
  <c r="N64" i="82"/>
  <c r="M64" i="82"/>
  <c r="L64" i="82"/>
  <c r="K64" i="82"/>
  <c r="J64" i="82"/>
  <c r="I64" i="82"/>
  <c r="H64" i="82"/>
  <c r="G64" i="82"/>
  <c r="F64" i="82"/>
  <c r="E64" i="82"/>
  <c r="N63" i="82"/>
  <c r="M63" i="82"/>
  <c r="L63" i="82"/>
  <c r="K63" i="82"/>
  <c r="J63" i="82"/>
  <c r="I63" i="82"/>
  <c r="H63" i="82"/>
  <c r="G63" i="82"/>
  <c r="F63" i="82"/>
  <c r="E63" i="82"/>
  <c r="M62" i="82"/>
  <c r="L62" i="82"/>
  <c r="K62" i="82"/>
  <c r="J62" i="82"/>
  <c r="I62" i="82"/>
  <c r="H62" i="82"/>
  <c r="G62" i="82"/>
  <c r="F62" i="82"/>
  <c r="E62" i="82"/>
  <c r="M61" i="82"/>
  <c r="L61" i="82"/>
  <c r="J61" i="82"/>
  <c r="I61" i="82"/>
  <c r="H61" i="82"/>
  <c r="G61" i="82"/>
  <c r="F61" i="82"/>
  <c r="E61" i="82"/>
  <c r="M60" i="82"/>
  <c r="L60" i="82"/>
  <c r="K60" i="82"/>
  <c r="J60" i="82"/>
  <c r="I60" i="82"/>
  <c r="H60" i="82"/>
  <c r="G60" i="82"/>
  <c r="F60" i="82"/>
  <c r="E60" i="82"/>
  <c r="N47" i="82"/>
  <c r="M47" i="82"/>
  <c r="L47" i="82"/>
  <c r="K47" i="82"/>
  <c r="J47" i="82"/>
  <c r="I47" i="82"/>
  <c r="H47" i="82"/>
  <c r="G47" i="82"/>
  <c r="F47" i="82"/>
  <c r="E47" i="82"/>
  <c r="D47" i="82"/>
  <c r="C47" i="82"/>
  <c r="B47" i="82"/>
  <c r="N46" i="82"/>
  <c r="M46" i="82"/>
  <c r="L46" i="82"/>
  <c r="K46" i="82"/>
  <c r="J46" i="82"/>
  <c r="I46" i="82"/>
  <c r="H46" i="82"/>
  <c r="G46" i="82"/>
  <c r="F46" i="82"/>
  <c r="E46" i="82"/>
  <c r="D46" i="82"/>
  <c r="C46" i="82"/>
  <c r="B46" i="82"/>
  <c r="N45" i="82"/>
  <c r="M45" i="82"/>
  <c r="L45" i="82"/>
  <c r="K45" i="82"/>
  <c r="J45" i="82"/>
  <c r="I45" i="82"/>
  <c r="H45" i="82"/>
  <c r="G45" i="82"/>
  <c r="F45" i="82"/>
  <c r="E45" i="82"/>
  <c r="D45" i="82"/>
  <c r="C45" i="82"/>
  <c r="B45" i="82"/>
  <c r="N44" i="82"/>
  <c r="M44" i="82"/>
  <c r="L44" i="82"/>
  <c r="K44" i="82"/>
  <c r="J44" i="82"/>
  <c r="I44" i="82"/>
  <c r="H44" i="82"/>
  <c r="G44" i="82"/>
  <c r="F44" i="82"/>
  <c r="E44" i="82"/>
  <c r="D44" i="82"/>
  <c r="C44" i="82"/>
  <c r="B44" i="82"/>
  <c r="N43" i="82"/>
  <c r="M43" i="82"/>
  <c r="L43" i="82"/>
  <c r="K43" i="82"/>
  <c r="J43" i="82"/>
  <c r="I43" i="82"/>
  <c r="H43" i="82"/>
  <c r="E43" i="82"/>
  <c r="D43" i="82"/>
  <c r="C43" i="82"/>
  <c r="B43" i="82"/>
  <c r="N42" i="82"/>
  <c r="M42" i="82"/>
  <c r="L42" i="82"/>
  <c r="K42" i="82"/>
  <c r="J42" i="82"/>
  <c r="I42" i="82"/>
  <c r="H42" i="82"/>
  <c r="F42" i="82"/>
  <c r="D42" i="82"/>
  <c r="C42" i="82"/>
  <c r="B42" i="82"/>
  <c r="N41" i="82"/>
  <c r="M41" i="82"/>
  <c r="L41" i="82"/>
  <c r="K41" i="82"/>
  <c r="J41" i="82"/>
  <c r="I41" i="82"/>
  <c r="H41" i="82"/>
  <c r="F41" i="82"/>
  <c r="D41" i="82"/>
  <c r="C41" i="82"/>
  <c r="B41" i="82"/>
  <c r="N40" i="82"/>
  <c r="M40" i="82"/>
  <c r="L40" i="82"/>
  <c r="K40" i="82"/>
  <c r="J40" i="82"/>
  <c r="I40" i="82"/>
  <c r="H40" i="82"/>
  <c r="G40" i="82"/>
  <c r="F40" i="82"/>
  <c r="E40" i="82"/>
  <c r="D40" i="82"/>
  <c r="C40" i="82"/>
  <c r="B40" i="82"/>
  <c r="N39" i="82"/>
  <c r="M39" i="82"/>
  <c r="L39" i="82"/>
  <c r="K39" i="82"/>
  <c r="J39" i="82"/>
  <c r="I39" i="82"/>
  <c r="H39" i="82"/>
  <c r="G39" i="82"/>
  <c r="F39" i="82"/>
  <c r="E39" i="82"/>
  <c r="D39" i="82"/>
  <c r="C39" i="82"/>
  <c r="B39" i="82"/>
  <c r="N38" i="82"/>
  <c r="M38" i="82"/>
  <c r="K38" i="82"/>
  <c r="J38" i="82"/>
  <c r="I38" i="82"/>
  <c r="H38" i="82"/>
  <c r="G38" i="82"/>
  <c r="F38" i="82"/>
  <c r="E38" i="82"/>
  <c r="D38" i="82"/>
  <c r="C38" i="82"/>
  <c r="B38" i="82"/>
  <c r="M37" i="82"/>
  <c r="L37" i="82"/>
  <c r="K37" i="82"/>
  <c r="J37" i="82"/>
  <c r="I37" i="82"/>
  <c r="H37" i="82"/>
  <c r="G37" i="82"/>
  <c r="F37" i="82"/>
  <c r="E37" i="82"/>
  <c r="D37" i="82"/>
  <c r="C37" i="82"/>
  <c r="B37" i="82"/>
  <c r="M36" i="82"/>
  <c r="L36" i="82"/>
  <c r="H36" i="82"/>
  <c r="G36" i="82"/>
  <c r="F36" i="82"/>
  <c r="E36" i="82"/>
  <c r="D36" i="82"/>
  <c r="C36" i="82"/>
  <c r="B36" i="82"/>
  <c r="M35" i="82"/>
  <c r="L35" i="82"/>
  <c r="K35" i="82"/>
  <c r="J35" i="82"/>
  <c r="I35" i="82"/>
  <c r="H35" i="82"/>
  <c r="G35" i="82"/>
  <c r="F35" i="82"/>
  <c r="E35" i="82"/>
  <c r="D35" i="82"/>
  <c r="C35" i="82"/>
  <c r="B35" i="82"/>
  <c r="K20" i="82"/>
  <c r="K36" i="82" s="1"/>
  <c r="I103" i="82" l="1"/>
  <c r="N103" i="82"/>
  <c r="G104" i="82"/>
  <c r="H103" i="82"/>
  <c r="H104" i="82"/>
  <c r="D104" i="82"/>
  <c r="J104" i="82"/>
  <c r="E103" i="82"/>
  <c r="L103" i="82"/>
  <c r="E104" i="82"/>
  <c r="K104" i="82"/>
  <c r="G30" i="30"/>
  <c r="M104" i="82"/>
  <c r="N104" i="82"/>
  <c r="C103" i="82"/>
  <c r="C104" i="82"/>
  <c r="D103" i="82"/>
  <c r="M103" i="82"/>
  <c r="F103" i="82"/>
  <c r="F104" i="82"/>
  <c r="L104" i="82"/>
  <c r="G103" i="82"/>
  <c r="I104" i="82"/>
  <c r="J103" i="82"/>
  <c r="K61" i="82"/>
  <c r="C89" i="81"/>
  <c r="E89" i="81" s="1"/>
  <c r="C88" i="81"/>
  <c r="E88" i="81" s="1"/>
  <c r="C87" i="81"/>
  <c r="E87" i="81" s="1"/>
  <c r="C86" i="81"/>
  <c r="E86" i="81" s="1"/>
  <c r="P76" i="81"/>
  <c r="P77" i="81" s="1"/>
  <c r="O76" i="81"/>
  <c r="O77" i="81" s="1"/>
  <c r="N76" i="81"/>
  <c r="N77" i="81" s="1"/>
  <c r="M76" i="81"/>
  <c r="M77" i="81" s="1"/>
  <c r="L76" i="81"/>
  <c r="L77" i="81" s="1"/>
  <c r="L78" i="81" s="1"/>
  <c r="K76" i="81"/>
  <c r="K77" i="81" s="1"/>
  <c r="K78" i="81" s="1"/>
  <c r="J76" i="81"/>
  <c r="J77" i="81" s="1"/>
  <c r="J78" i="81" s="1"/>
  <c r="I76" i="81"/>
  <c r="I77" i="81" s="1"/>
  <c r="I78" i="81" s="1"/>
  <c r="H76" i="81"/>
  <c r="H77" i="81" s="1"/>
  <c r="H78" i="81" s="1"/>
  <c r="G76" i="81"/>
  <c r="G77" i="81" s="1"/>
  <c r="G78" i="81" s="1"/>
  <c r="F76" i="81"/>
  <c r="F77" i="81" s="1"/>
  <c r="F78" i="81" s="1"/>
  <c r="L79" i="81" l="1"/>
  <c r="L81" i="81"/>
  <c r="G81" i="81"/>
  <c r="G79" i="81"/>
  <c r="H81" i="81"/>
  <c r="H79" i="81"/>
  <c r="I79" i="81"/>
  <c r="I81" i="81"/>
  <c r="J79" i="81"/>
  <c r="J81" i="81"/>
  <c r="K79" i="81"/>
  <c r="K81" i="81"/>
  <c r="C7" i="79" l="1"/>
  <c r="D7" i="79"/>
  <c r="B7" i="79"/>
  <c r="D6" i="78"/>
  <c r="D8" i="78" s="1"/>
  <c r="C6" i="78"/>
  <c r="C8" i="78" s="1"/>
  <c r="B6" i="78"/>
  <c r="B8" i="78" s="1"/>
  <c r="D9" i="77"/>
  <c r="C9" i="77"/>
  <c r="B9" i="77"/>
  <c r="C107" i="76" l="1"/>
  <c r="H104" i="76"/>
  <c r="H103" i="76"/>
  <c r="H107" i="76" s="1"/>
  <c r="H102" i="76"/>
  <c r="H101" i="76"/>
  <c r="H100" i="76"/>
  <c r="H99" i="76"/>
  <c r="H98" i="76"/>
  <c r="H97" i="76"/>
  <c r="H92" i="76"/>
  <c r="C92" i="76"/>
  <c r="H89" i="76"/>
  <c r="H88" i="76"/>
  <c r="H87" i="76"/>
  <c r="H86" i="76"/>
  <c r="H85" i="76"/>
  <c r="H84" i="76"/>
  <c r="H83" i="76"/>
  <c r="H82" i="76"/>
  <c r="H81" i="76"/>
  <c r="H77" i="76"/>
  <c r="C77" i="76"/>
  <c r="H75" i="76"/>
  <c r="H74" i="76"/>
  <c r="H73" i="76"/>
  <c r="H72" i="76"/>
  <c r="H71" i="76"/>
  <c r="H70" i="76"/>
  <c r="H69" i="76"/>
  <c r="H68" i="76"/>
  <c r="H67" i="76"/>
  <c r="H66" i="76"/>
  <c r="H62" i="76"/>
  <c r="C62" i="76"/>
  <c r="H59" i="76"/>
  <c r="H58" i="76"/>
  <c r="H57" i="76"/>
  <c r="H56" i="76"/>
  <c r="H55" i="76"/>
  <c r="H54" i="76"/>
  <c r="H53" i="76"/>
  <c r="H52" i="76"/>
  <c r="H51" i="76"/>
  <c r="H50" i="76"/>
  <c r="H49" i="76"/>
  <c r="H46" i="76"/>
  <c r="C46" i="76"/>
  <c r="H34" i="76"/>
  <c r="H33" i="76"/>
  <c r="H32" i="76"/>
  <c r="H31" i="76"/>
  <c r="H30" i="76"/>
  <c r="H29" i="76"/>
  <c r="H28" i="76"/>
  <c r="H27" i="76"/>
  <c r="H26" i="76"/>
  <c r="H25" i="76"/>
  <c r="H24" i="76"/>
  <c r="C75" i="75"/>
  <c r="B5" i="75" s="1"/>
  <c r="H74" i="75"/>
  <c r="H73" i="75"/>
  <c r="H72" i="75"/>
  <c r="H71" i="75"/>
  <c r="H70" i="75"/>
  <c r="H69" i="75"/>
  <c r="H68" i="75"/>
  <c r="H67" i="75"/>
  <c r="C64" i="75"/>
  <c r="C5" i="75" s="1"/>
  <c r="H63" i="75"/>
  <c r="H62" i="75"/>
  <c r="H61" i="75"/>
  <c r="H60" i="75"/>
  <c r="H59" i="75"/>
  <c r="H58" i="75"/>
  <c r="H57" i="75"/>
  <c r="H56" i="75"/>
  <c r="H55" i="75"/>
  <c r="C52" i="75"/>
  <c r="D5" i="75" s="1"/>
  <c r="H51" i="75"/>
  <c r="H50" i="75"/>
  <c r="H49" i="75"/>
  <c r="H48" i="75"/>
  <c r="H47" i="75"/>
  <c r="H46" i="75"/>
  <c r="H45" i="75"/>
  <c r="H44" i="75"/>
  <c r="H43" i="75"/>
  <c r="H42" i="75"/>
  <c r="C39" i="75"/>
  <c r="E5" i="75" s="1"/>
  <c r="H38" i="75"/>
  <c r="H37" i="75"/>
  <c r="H36" i="75"/>
  <c r="H35" i="75"/>
  <c r="H34" i="75"/>
  <c r="H33" i="75"/>
  <c r="H32" i="75"/>
  <c r="H31" i="75"/>
  <c r="H30" i="75"/>
  <c r="H29" i="75"/>
  <c r="C26" i="75"/>
  <c r="F5" i="75" s="1"/>
  <c r="H25" i="75"/>
  <c r="H24" i="75"/>
  <c r="H23" i="75"/>
  <c r="H22" i="75"/>
  <c r="H21" i="75"/>
  <c r="H20" i="75"/>
  <c r="H19" i="75"/>
  <c r="H18" i="75"/>
  <c r="H17" i="75"/>
  <c r="H16" i="75"/>
  <c r="H15" i="75"/>
  <c r="H26" i="75" l="1"/>
  <c r="F6" i="75" s="1"/>
  <c r="H75" i="75"/>
  <c r="B6" i="75" s="1"/>
  <c r="H64" i="75"/>
  <c r="C6" i="75" s="1"/>
  <c r="H52" i="75"/>
  <c r="D6" i="75" s="1"/>
  <c r="H39" i="75"/>
  <c r="E6" i="75" s="1"/>
  <c r="E17" i="74"/>
  <c r="D17" i="74"/>
  <c r="C17" i="74"/>
  <c r="B17" i="74"/>
  <c r="E114" i="71"/>
  <c r="E113" i="71"/>
  <c r="B113" i="71"/>
  <c r="E112" i="71"/>
  <c r="B112" i="71"/>
  <c r="E111" i="71"/>
  <c r="B111" i="71"/>
  <c r="E110" i="71"/>
  <c r="B110" i="71"/>
  <c r="E109" i="71"/>
  <c r="B109" i="71"/>
  <c r="E108" i="71"/>
  <c r="B108" i="71"/>
  <c r="E107" i="71"/>
  <c r="B107" i="71"/>
  <c r="E106" i="71"/>
  <c r="B106" i="71"/>
  <c r="E105" i="71"/>
  <c r="B105" i="71"/>
  <c r="E104" i="71"/>
  <c r="B104" i="71"/>
  <c r="E103" i="71"/>
  <c r="B103" i="71"/>
  <c r="E102" i="71"/>
  <c r="B102" i="71"/>
  <c r="E101" i="71"/>
  <c r="B101" i="71"/>
  <c r="E100" i="71"/>
  <c r="B100" i="71"/>
  <c r="E99" i="71"/>
  <c r="B99" i="71"/>
  <c r="E98" i="71"/>
  <c r="B98" i="71"/>
  <c r="E97" i="71"/>
  <c r="B97" i="71"/>
  <c r="C39" i="71" s="1"/>
  <c r="E96" i="71"/>
  <c r="B96" i="71"/>
  <c r="E95" i="71"/>
  <c r="B95" i="71"/>
  <c r="E94" i="71"/>
  <c r="B94" i="71"/>
  <c r="C50" i="71" s="1"/>
  <c r="V50" i="71" s="1"/>
  <c r="L51" i="71"/>
  <c r="L50" i="71"/>
  <c r="L49" i="71"/>
  <c r="L47" i="71"/>
  <c r="L46" i="71"/>
  <c r="L45" i="71"/>
  <c r="L44" i="71"/>
  <c r="L43" i="71"/>
  <c r="L42" i="71"/>
  <c r="L41" i="71"/>
  <c r="L40" i="71"/>
  <c r="L39" i="71"/>
  <c r="L38" i="71"/>
  <c r="L37" i="71"/>
  <c r="L36" i="71"/>
  <c r="L35" i="71"/>
  <c r="L34" i="71"/>
  <c r="L33" i="71"/>
  <c r="L32" i="71"/>
  <c r="L31" i="71"/>
  <c r="C47" i="71" l="1"/>
  <c r="V47" i="71" s="1"/>
  <c r="C37" i="71"/>
  <c r="V37" i="71" s="1"/>
  <c r="C40" i="71"/>
  <c r="V40" i="71" s="1"/>
  <c r="C51" i="71"/>
  <c r="V51" i="71" s="1"/>
  <c r="C38" i="71"/>
  <c r="V38" i="71" s="1"/>
  <c r="W37" i="71"/>
  <c r="W50" i="71"/>
  <c r="Q39" i="71"/>
  <c r="V39" i="71"/>
  <c r="U39" i="71"/>
  <c r="O39" i="71"/>
  <c r="T39" i="71"/>
  <c r="S39" i="71"/>
  <c r="P39" i="71"/>
  <c r="R39" i="71"/>
  <c r="U47" i="71"/>
  <c r="T47" i="71"/>
  <c r="S47" i="71"/>
  <c r="W47" i="71"/>
  <c r="P47" i="71"/>
  <c r="O47" i="71"/>
  <c r="W39" i="71"/>
  <c r="P40" i="71"/>
  <c r="O50" i="71"/>
  <c r="C34" i="71"/>
  <c r="P37" i="71"/>
  <c r="C46" i="71"/>
  <c r="P50" i="71"/>
  <c r="C45" i="71"/>
  <c r="Q50" i="71"/>
  <c r="O37" i="71"/>
  <c r="C33" i="71"/>
  <c r="Q37" i="71"/>
  <c r="C32" i="71"/>
  <c r="R37" i="71"/>
  <c r="C44" i="71"/>
  <c r="W44" i="71" s="1"/>
  <c r="R50" i="71"/>
  <c r="C43" i="71"/>
  <c r="S50" i="71"/>
  <c r="C36" i="71"/>
  <c r="C31" i="71"/>
  <c r="S37" i="71"/>
  <c r="T37" i="71"/>
  <c r="C42" i="71"/>
  <c r="T50" i="71"/>
  <c r="C49" i="71"/>
  <c r="U37" i="71"/>
  <c r="U50" i="71"/>
  <c r="C35" i="71"/>
  <c r="C41" i="71"/>
  <c r="Q47" i="71" l="1"/>
  <c r="O40" i="71"/>
  <c r="P38" i="71"/>
  <c r="R47" i="71"/>
  <c r="T40" i="71"/>
  <c r="S51" i="71"/>
  <c r="Q40" i="71"/>
  <c r="U51" i="71"/>
  <c r="W40" i="71"/>
  <c r="S40" i="71"/>
  <c r="R40" i="71"/>
  <c r="S38" i="71"/>
  <c r="T38" i="71"/>
  <c r="O38" i="71"/>
  <c r="P51" i="71"/>
  <c r="T51" i="71"/>
  <c r="O51" i="71"/>
  <c r="W51" i="71"/>
  <c r="R51" i="71"/>
  <c r="Q51" i="71"/>
  <c r="U38" i="71"/>
  <c r="U40" i="71"/>
  <c r="Q38" i="71"/>
  <c r="W38" i="71"/>
  <c r="R38" i="71"/>
  <c r="T46" i="71"/>
  <c r="S46" i="71"/>
  <c r="W46" i="71"/>
  <c r="R46" i="71"/>
  <c r="Q46" i="71"/>
  <c r="V46" i="71"/>
  <c r="U46" i="71"/>
  <c r="P46" i="71"/>
  <c r="O46" i="71"/>
  <c r="R32" i="71"/>
  <c r="W32" i="71"/>
  <c r="Q32" i="71"/>
  <c r="P32" i="71"/>
  <c r="O32" i="71"/>
  <c r="V32" i="71"/>
  <c r="S32" i="71"/>
  <c r="U32" i="71"/>
  <c r="T32" i="71"/>
  <c r="U35" i="71"/>
  <c r="O35" i="71"/>
  <c r="T35" i="71"/>
  <c r="S35" i="71"/>
  <c r="W35" i="71"/>
  <c r="R35" i="71"/>
  <c r="Q35" i="71"/>
  <c r="V35" i="71"/>
  <c r="P35" i="71"/>
  <c r="S33" i="71"/>
  <c r="R33" i="71"/>
  <c r="V33" i="71"/>
  <c r="Q33" i="71"/>
  <c r="P33" i="71"/>
  <c r="O33" i="71"/>
  <c r="W33" i="71"/>
  <c r="U33" i="71"/>
  <c r="T33" i="71"/>
  <c r="O41" i="71"/>
  <c r="Q41" i="71"/>
  <c r="P41" i="71"/>
  <c r="W41" i="71"/>
  <c r="S41" i="71"/>
  <c r="V41" i="71"/>
  <c r="U41" i="71"/>
  <c r="T41" i="71"/>
  <c r="R41" i="71"/>
  <c r="Q43" i="71"/>
  <c r="T43" i="71"/>
  <c r="P43" i="71"/>
  <c r="O43" i="71"/>
  <c r="U43" i="71"/>
  <c r="R43" i="71"/>
  <c r="W43" i="71"/>
  <c r="V43" i="71"/>
  <c r="S43" i="71"/>
  <c r="V36" i="71"/>
  <c r="U36" i="71"/>
  <c r="T36" i="71"/>
  <c r="P36" i="71"/>
  <c r="S36" i="71"/>
  <c r="R36" i="71"/>
  <c r="Q36" i="71"/>
  <c r="W36" i="71"/>
  <c r="O36" i="71"/>
  <c r="P42" i="71"/>
  <c r="T42" i="71"/>
  <c r="O42" i="71"/>
  <c r="S42" i="71"/>
  <c r="R42" i="71"/>
  <c r="Q42" i="71"/>
  <c r="V42" i="71"/>
  <c r="U42" i="71"/>
  <c r="T34" i="71"/>
  <c r="W34" i="71"/>
  <c r="S34" i="71"/>
  <c r="R34" i="71"/>
  <c r="Q34" i="71"/>
  <c r="P34" i="71"/>
  <c r="V34" i="71"/>
  <c r="U34" i="71"/>
  <c r="O34" i="71"/>
  <c r="S45" i="71"/>
  <c r="R45" i="71"/>
  <c r="Q45" i="71"/>
  <c r="W45" i="71"/>
  <c r="P45" i="71"/>
  <c r="O45" i="71"/>
  <c r="V45" i="71"/>
  <c r="U45" i="71"/>
  <c r="T45" i="71"/>
  <c r="Q31" i="71"/>
  <c r="P31" i="71"/>
  <c r="V31" i="71"/>
  <c r="O31" i="71"/>
  <c r="W31" i="71"/>
  <c r="U31" i="71"/>
  <c r="S31" i="71"/>
  <c r="T31" i="71"/>
  <c r="R31" i="71"/>
  <c r="V49" i="71"/>
  <c r="U49" i="71"/>
  <c r="T49" i="71"/>
  <c r="S49" i="71"/>
  <c r="W49" i="71"/>
  <c r="R49" i="71"/>
  <c r="Q49" i="71"/>
  <c r="P49" i="71"/>
  <c r="O49" i="71"/>
  <c r="R44" i="71"/>
  <c r="Q44" i="71"/>
  <c r="P44" i="71"/>
  <c r="S44" i="71"/>
  <c r="O44" i="71"/>
  <c r="V44" i="71"/>
  <c r="U44" i="71"/>
  <c r="T44" i="71"/>
  <c r="W42" i="71"/>
  <c r="R88" i="70" l="1"/>
  <c r="S88" i="70" s="1"/>
  <c r="R87" i="70"/>
  <c r="S87" i="70" s="1"/>
  <c r="R86" i="70"/>
  <c r="S86" i="70" s="1"/>
  <c r="R85" i="70"/>
  <c r="S85" i="70" s="1"/>
  <c r="R84" i="70"/>
  <c r="S84" i="70" s="1"/>
  <c r="R83" i="70"/>
  <c r="S83" i="70" s="1"/>
  <c r="R82" i="70"/>
  <c r="S82" i="70" s="1"/>
  <c r="R81" i="70"/>
  <c r="S81" i="70" s="1"/>
  <c r="R80" i="70"/>
  <c r="S80" i="70" s="1"/>
  <c r="R79" i="70"/>
  <c r="S79" i="70" s="1"/>
  <c r="R78" i="70"/>
  <c r="S78" i="70" s="1"/>
  <c r="R77" i="70"/>
  <c r="S77" i="70" s="1"/>
  <c r="R76" i="70"/>
  <c r="S76" i="70" s="1"/>
  <c r="R75" i="70"/>
  <c r="S75" i="70" s="1"/>
  <c r="R74" i="70"/>
  <c r="S74" i="70" s="1"/>
  <c r="R73" i="70"/>
  <c r="S73" i="70" s="1"/>
  <c r="R72" i="70"/>
  <c r="S72" i="70" s="1"/>
  <c r="R71" i="70"/>
  <c r="S71" i="70" s="1"/>
  <c r="R70" i="70"/>
  <c r="S70" i="70" s="1"/>
  <c r="R69" i="70"/>
  <c r="S69" i="70" s="1"/>
  <c r="R68" i="70"/>
  <c r="S68" i="70" s="1"/>
  <c r="R67" i="70"/>
  <c r="S67" i="70" s="1"/>
  <c r="R66" i="70"/>
  <c r="S66" i="70" s="1"/>
  <c r="R65" i="70"/>
  <c r="S65" i="70" s="1"/>
  <c r="R64" i="70"/>
  <c r="S64" i="70" s="1"/>
  <c r="R63" i="70"/>
  <c r="S63" i="70" s="1"/>
  <c r="R62" i="70"/>
  <c r="S62" i="70" s="1"/>
  <c r="R61" i="70"/>
  <c r="S61" i="70" s="1"/>
  <c r="R60" i="70"/>
  <c r="S60" i="70" s="1"/>
  <c r="R59" i="70"/>
  <c r="S59" i="70" s="1"/>
  <c r="R58" i="70"/>
  <c r="S58" i="70" s="1"/>
  <c r="R57" i="70"/>
  <c r="S57" i="70" s="1"/>
  <c r="R56" i="70"/>
  <c r="S56" i="70" s="1"/>
  <c r="R55" i="70"/>
  <c r="S55" i="70" s="1"/>
  <c r="R54" i="70"/>
  <c r="S54" i="70" s="1"/>
  <c r="R53" i="70"/>
  <c r="S53" i="70" s="1"/>
  <c r="R52" i="70"/>
  <c r="S52" i="70" s="1"/>
  <c r="R51" i="70"/>
  <c r="S51" i="70" s="1"/>
  <c r="R50" i="70"/>
  <c r="S50" i="70" s="1"/>
  <c r="R49" i="70"/>
  <c r="S49" i="70" s="1"/>
  <c r="R48" i="70"/>
  <c r="S48" i="70" s="1"/>
  <c r="R47" i="70"/>
  <c r="S47" i="70" s="1"/>
  <c r="R46" i="70"/>
  <c r="S46" i="70" s="1"/>
  <c r="R45" i="70"/>
  <c r="S45" i="70" s="1"/>
  <c r="R44" i="70"/>
  <c r="S44" i="70" s="1"/>
  <c r="R43" i="70"/>
  <c r="S43" i="70" s="1"/>
  <c r="R42" i="70"/>
  <c r="S42" i="70" s="1"/>
  <c r="N29" i="69"/>
  <c r="K29" i="69" s="1"/>
  <c r="M29" i="69"/>
  <c r="N28" i="69"/>
  <c r="M28" i="69"/>
  <c r="L28" i="69"/>
  <c r="J28" i="69"/>
  <c r="N27" i="69"/>
  <c r="M27" i="69"/>
  <c r="L27" i="69"/>
  <c r="J27" i="69"/>
  <c r="N26" i="69"/>
  <c r="M26" i="69"/>
  <c r="L26" i="69"/>
  <c r="J26" i="69"/>
  <c r="N25" i="69"/>
  <c r="M25" i="69"/>
  <c r="L25" i="69"/>
  <c r="J25" i="69"/>
  <c r="N24" i="69"/>
  <c r="M24" i="69"/>
  <c r="L24" i="69"/>
  <c r="J24" i="69"/>
  <c r="N23" i="69"/>
  <c r="M23" i="69"/>
  <c r="L23" i="69"/>
  <c r="J23" i="69"/>
  <c r="N22" i="69"/>
  <c r="M22" i="69"/>
  <c r="L22" i="69"/>
  <c r="J22" i="69"/>
  <c r="N21" i="69"/>
  <c r="M21" i="69"/>
  <c r="L21" i="69"/>
  <c r="J21" i="69"/>
  <c r="N20" i="69"/>
  <c r="M20" i="69"/>
  <c r="K20" i="69" s="1"/>
  <c r="N19" i="69"/>
  <c r="M19" i="69"/>
  <c r="L19" i="69"/>
  <c r="J19" i="69"/>
  <c r="N18" i="69"/>
  <c r="M18" i="69"/>
  <c r="L18" i="69"/>
  <c r="J18" i="69"/>
  <c r="N17" i="69"/>
  <c r="M17" i="69"/>
  <c r="L17" i="69"/>
  <c r="J17" i="69"/>
  <c r="N16" i="69"/>
  <c r="M16" i="69"/>
  <c r="J16" i="69"/>
  <c r="N15" i="69"/>
  <c r="M15" i="69"/>
  <c r="L15" i="69"/>
  <c r="J15" i="69"/>
  <c r="N14" i="69"/>
  <c r="M14" i="69"/>
  <c r="L14" i="69"/>
  <c r="J14" i="69"/>
  <c r="N13" i="69"/>
  <c r="M13" i="69"/>
  <c r="L13" i="69"/>
  <c r="J13" i="69"/>
  <c r="N12" i="69"/>
  <c r="M12" i="69"/>
  <c r="L12" i="69"/>
  <c r="J12" i="69"/>
  <c r="N11" i="69"/>
  <c r="M11" i="69"/>
  <c r="J11" i="69"/>
  <c r="N10" i="69"/>
  <c r="M10" i="69"/>
  <c r="L10" i="69"/>
  <c r="J10" i="69"/>
  <c r="N9" i="69"/>
  <c r="M9" i="69"/>
  <c r="N8" i="69"/>
  <c r="M8" i="69"/>
  <c r="L8" i="69"/>
  <c r="J8" i="69"/>
  <c r="N7" i="69"/>
  <c r="M7" i="69"/>
  <c r="J7" i="69"/>
  <c r="N6" i="69"/>
  <c r="M6" i="69"/>
  <c r="L6" i="69"/>
  <c r="J6" i="69"/>
  <c r="AH82" i="69"/>
  <c r="AG82" i="69"/>
  <c r="AF82" i="69"/>
  <c r="AE82" i="69"/>
  <c r="AH81" i="69"/>
  <c r="AG81" i="69"/>
  <c r="AF81" i="69"/>
  <c r="AE81" i="69"/>
  <c r="AH80" i="69"/>
  <c r="AG80" i="69"/>
  <c r="AF80" i="69"/>
  <c r="AE80" i="69"/>
  <c r="AH79" i="69"/>
  <c r="AG79" i="69"/>
  <c r="AF79" i="69"/>
  <c r="AE79" i="69"/>
  <c r="AH78" i="69"/>
  <c r="AG78" i="69"/>
  <c r="AF78" i="69"/>
  <c r="AE78" i="69"/>
  <c r="AH77" i="69"/>
  <c r="AG77" i="69"/>
  <c r="AF77" i="69"/>
  <c r="AE77" i="69"/>
  <c r="AH76" i="69"/>
  <c r="AG76" i="69"/>
  <c r="AF76" i="69"/>
  <c r="AE76" i="69"/>
  <c r="AH75" i="69"/>
  <c r="AG75" i="69"/>
  <c r="AF75" i="69"/>
  <c r="AE75" i="69"/>
  <c r="AH74" i="69"/>
  <c r="AG74" i="69"/>
  <c r="AF74" i="69"/>
  <c r="AE74" i="69"/>
  <c r="AH73" i="69"/>
  <c r="AG73" i="69"/>
  <c r="AF73" i="69"/>
  <c r="AE73" i="69"/>
  <c r="AH72" i="69"/>
  <c r="AG72" i="69"/>
  <c r="AF72" i="69"/>
  <c r="AE72" i="69"/>
  <c r="AH71" i="69"/>
  <c r="AG71" i="69"/>
  <c r="AF71" i="69"/>
  <c r="AE71" i="69"/>
  <c r="AH70" i="69"/>
  <c r="AG70" i="69"/>
  <c r="AF70" i="69"/>
  <c r="AE70" i="69"/>
  <c r="AH69" i="69"/>
  <c r="AG69" i="69"/>
  <c r="AF69" i="69"/>
  <c r="AE69" i="69"/>
  <c r="AH68" i="69"/>
  <c r="AG68" i="69"/>
  <c r="AF68" i="69"/>
  <c r="AE68" i="69"/>
  <c r="AH67" i="69"/>
  <c r="AG67" i="69"/>
  <c r="AF67" i="69"/>
  <c r="AE67" i="69"/>
  <c r="AH66" i="69"/>
  <c r="AG66" i="69"/>
  <c r="AF66" i="69"/>
  <c r="AE66" i="69"/>
  <c r="AH65" i="69"/>
  <c r="AG65" i="69"/>
  <c r="AF65" i="69"/>
  <c r="AE65" i="69"/>
  <c r="AH64" i="69"/>
  <c r="AG64" i="69"/>
  <c r="AF64" i="69"/>
  <c r="AE64" i="69"/>
  <c r="AH63" i="69"/>
  <c r="AG63" i="69"/>
  <c r="AF63" i="69"/>
  <c r="AE63" i="69"/>
  <c r="AH62" i="69"/>
  <c r="AG62" i="69"/>
  <c r="AF62" i="69"/>
  <c r="AE62" i="69"/>
  <c r="AH61" i="69"/>
  <c r="AG61" i="69"/>
  <c r="AF61" i="69"/>
  <c r="AE61" i="69"/>
  <c r="AH60" i="69"/>
  <c r="AG60" i="69"/>
  <c r="AF60" i="69"/>
  <c r="AE60" i="69"/>
  <c r="AH59" i="69"/>
  <c r="AG59" i="69"/>
  <c r="AF59" i="69"/>
  <c r="AE59" i="69"/>
  <c r="AH58" i="69"/>
  <c r="AG58" i="69"/>
  <c r="AF58" i="69"/>
  <c r="AE58" i="69"/>
  <c r="AH57" i="69"/>
  <c r="AG57" i="69"/>
  <c r="AF57" i="69"/>
  <c r="AE57" i="69"/>
  <c r="AH56" i="69"/>
  <c r="AG56" i="69"/>
  <c r="AF56" i="69"/>
  <c r="AE56" i="69"/>
  <c r="AH55" i="69"/>
  <c r="AG55" i="69"/>
  <c r="AF55" i="69"/>
  <c r="AE55" i="69"/>
  <c r="AH54" i="69"/>
  <c r="AG54" i="69"/>
  <c r="AF54" i="69"/>
  <c r="AE54" i="69"/>
  <c r="AH53" i="69"/>
  <c r="AG53" i="69"/>
  <c r="AF53" i="69"/>
  <c r="AE53" i="69"/>
  <c r="AH52" i="69"/>
  <c r="AG52" i="69"/>
  <c r="AF52" i="69"/>
  <c r="AE52" i="69"/>
  <c r="AH51" i="69"/>
  <c r="AG51" i="69"/>
  <c r="AF51" i="69"/>
  <c r="AE51" i="69"/>
  <c r="AH50" i="69"/>
  <c r="AG50" i="69"/>
  <c r="AF50" i="69"/>
  <c r="AE50" i="69"/>
  <c r="AH49" i="69"/>
  <c r="AG49" i="69"/>
  <c r="AF49" i="69"/>
  <c r="AE49" i="69"/>
  <c r="AH48" i="69"/>
  <c r="AG48" i="69"/>
  <c r="AF48" i="69"/>
  <c r="AE48" i="69"/>
  <c r="AH47" i="69"/>
  <c r="AG47" i="69"/>
  <c r="AF47" i="69"/>
  <c r="AE47" i="69"/>
  <c r="AH46" i="69"/>
  <c r="AG46" i="69"/>
  <c r="AF46" i="69"/>
  <c r="AE46" i="69"/>
  <c r="AH45" i="69"/>
  <c r="AG45" i="69"/>
  <c r="AF45" i="69"/>
  <c r="AE45" i="69"/>
  <c r="AH44" i="69"/>
  <c r="AG44" i="69"/>
  <c r="AF44" i="69"/>
  <c r="AE44" i="69"/>
  <c r="AH43" i="69"/>
  <c r="AG43" i="69"/>
  <c r="AF43" i="69"/>
  <c r="AE43" i="69"/>
  <c r="AH42" i="69"/>
  <c r="AG42" i="69"/>
  <c r="AF42" i="69"/>
  <c r="AE42" i="69"/>
  <c r="B15" i="66"/>
  <c r="B16" i="66" s="1"/>
  <c r="B17" i="66" s="1"/>
  <c r="B18" i="66" s="1"/>
  <c r="B19" i="66" s="1"/>
  <c r="B20" i="66" s="1"/>
  <c r="B21" i="66" s="1"/>
  <c r="B22" i="66" s="1"/>
  <c r="C5" i="66"/>
  <c r="B6" i="66" s="1"/>
  <c r="L14" i="65"/>
  <c r="K14" i="65"/>
  <c r="J14" i="65"/>
  <c r="I14" i="65"/>
  <c r="H14" i="65"/>
  <c r="G14" i="65"/>
  <c r="F14" i="65"/>
  <c r="E14" i="65"/>
  <c r="D14" i="65"/>
  <c r="C14" i="65"/>
  <c r="B14" i="65"/>
  <c r="K9" i="69" l="1"/>
  <c r="B8" i="66"/>
  <c r="B9" i="66" s="1"/>
  <c r="B10" i="66" s="1"/>
  <c r="B11" i="66" s="1"/>
  <c r="B12" i="66" s="1"/>
  <c r="B13" i="66" s="1"/>
  <c r="C7" i="66"/>
  <c r="H7" i="61" l="1"/>
  <c r="G7" i="61"/>
  <c r="F7" i="61"/>
  <c r="E7" i="61"/>
  <c r="D7" i="61"/>
  <c r="C7" i="61"/>
  <c r="B7" i="61"/>
  <c r="H6" i="61"/>
  <c r="G6" i="61"/>
  <c r="F6" i="61"/>
  <c r="E6" i="61"/>
  <c r="D6" i="61"/>
  <c r="C6" i="61"/>
  <c r="B6" i="61"/>
  <c r="H5" i="61"/>
  <c r="G5" i="61"/>
  <c r="F5" i="61"/>
  <c r="E5" i="61"/>
  <c r="D5" i="61"/>
  <c r="C5" i="61"/>
  <c r="B5" i="61"/>
  <c r="N47" i="61"/>
  <c r="M47" i="61"/>
  <c r="N46" i="61"/>
  <c r="M46" i="61"/>
  <c r="N45" i="61"/>
  <c r="M45" i="61"/>
  <c r="N44" i="61"/>
  <c r="M44" i="61"/>
  <c r="N43" i="61"/>
  <c r="M43" i="61"/>
  <c r="N42" i="61"/>
  <c r="M42" i="61"/>
  <c r="N41" i="61"/>
  <c r="M41" i="61"/>
  <c r="N40" i="61"/>
  <c r="M40" i="61"/>
  <c r="N39" i="61"/>
  <c r="M39" i="61"/>
  <c r="N38" i="61"/>
  <c r="M38" i="61"/>
  <c r="N37" i="61"/>
  <c r="M37" i="61"/>
  <c r="N36" i="61"/>
  <c r="M36" i="61"/>
  <c r="N35" i="61"/>
  <c r="M35" i="61"/>
  <c r="N34" i="61"/>
  <c r="M34" i="61"/>
  <c r="N33" i="61"/>
  <c r="M33" i="61"/>
  <c r="N32" i="61"/>
  <c r="M32" i="61"/>
  <c r="N31" i="61"/>
  <c r="M31" i="61"/>
  <c r="N30" i="61"/>
  <c r="M30" i="61"/>
  <c r="N29" i="61"/>
  <c r="M29" i="61"/>
  <c r="N28" i="61"/>
  <c r="O21" i="61" s="1"/>
  <c r="M28" i="61"/>
  <c r="N27" i="61"/>
  <c r="M27" i="61"/>
  <c r="N26" i="61"/>
  <c r="M26" i="61"/>
  <c r="N25" i="61"/>
  <c r="M25" i="61"/>
  <c r="N24" i="61"/>
  <c r="M24" i="61"/>
  <c r="N23" i="61"/>
  <c r="M23" i="61"/>
  <c r="N22" i="61"/>
  <c r="M22" i="61"/>
  <c r="N21" i="61"/>
  <c r="M21" i="61"/>
  <c r="P21" i="61" l="1"/>
  <c r="Q22" i="61" s="1"/>
  <c r="S22" i="61" s="1"/>
  <c r="D85" i="57"/>
  <c r="D84" i="57"/>
  <c r="D83" i="57"/>
  <c r="D82" i="57"/>
  <c r="D80" i="57"/>
  <c r="D79" i="57"/>
  <c r="D78" i="57"/>
  <c r="D76" i="57"/>
  <c r="D73" i="57"/>
  <c r="D72" i="57"/>
  <c r="D70" i="57"/>
  <c r="D69" i="57"/>
  <c r="D68" i="57"/>
  <c r="D67" i="57"/>
  <c r="D66" i="57"/>
  <c r="D65" i="57"/>
  <c r="D63" i="57"/>
  <c r="D62" i="57"/>
  <c r="D61" i="57"/>
  <c r="D59" i="57"/>
  <c r="D58" i="57"/>
  <c r="D57" i="57"/>
  <c r="D56" i="57"/>
  <c r="D55" i="57"/>
  <c r="D54" i="57"/>
  <c r="D53" i="57"/>
  <c r="D52" i="57"/>
  <c r="D50" i="57"/>
  <c r="D49" i="57"/>
  <c r="D47" i="57"/>
  <c r="D46" i="57"/>
  <c r="D44" i="57"/>
  <c r="D43" i="57"/>
  <c r="D42" i="57"/>
  <c r="F36" i="48"/>
  <c r="E36" i="48"/>
  <c r="F35" i="48"/>
  <c r="E35" i="48"/>
  <c r="F34" i="48"/>
  <c r="E34" i="48"/>
  <c r="F33" i="48"/>
  <c r="E33" i="48"/>
  <c r="F32" i="48"/>
  <c r="E32" i="48"/>
  <c r="F31" i="48"/>
  <c r="E31" i="48"/>
  <c r="F30" i="48"/>
  <c r="E30" i="48"/>
  <c r="F29" i="48"/>
  <c r="E29" i="48"/>
  <c r="F28" i="48"/>
  <c r="E28" i="48"/>
  <c r="F27" i="48"/>
  <c r="E27" i="48"/>
  <c r="F26" i="48"/>
  <c r="E26" i="48"/>
  <c r="F25" i="48"/>
  <c r="E25" i="48"/>
  <c r="F24" i="48"/>
  <c r="E24" i="48"/>
  <c r="F23" i="48"/>
  <c r="E23" i="48"/>
  <c r="AE61" i="43"/>
  <c r="Y61" i="43"/>
  <c r="U61" i="43"/>
  <c r="AU7" i="42"/>
  <c r="F297" i="41"/>
  <c r="E297" i="41"/>
  <c r="D297" i="41"/>
  <c r="C297" i="41"/>
  <c r="B297" i="41"/>
  <c r="F286" i="41"/>
  <c r="E286" i="41"/>
  <c r="D286" i="41"/>
  <c r="C286" i="41"/>
  <c r="B286" i="41"/>
  <c r="P266" i="41"/>
  <c r="M266" i="41"/>
  <c r="J266" i="41"/>
  <c r="G266" i="41"/>
  <c r="D266" i="41"/>
  <c r="P265" i="41"/>
  <c r="M265" i="41"/>
  <c r="J265" i="41"/>
  <c r="G265" i="41"/>
  <c r="D265" i="41"/>
  <c r="P264" i="41"/>
  <c r="M264" i="41"/>
  <c r="J264" i="41"/>
  <c r="G264" i="41"/>
  <c r="D264" i="41"/>
  <c r="P263" i="41"/>
  <c r="M263" i="41"/>
  <c r="J263" i="41"/>
  <c r="G263" i="41"/>
  <c r="D263" i="41"/>
  <c r="P262" i="41"/>
  <c r="M262" i="41"/>
  <c r="J262" i="41"/>
  <c r="G262" i="41"/>
  <c r="D262" i="41"/>
  <c r="P261" i="41"/>
  <c r="M261" i="41"/>
  <c r="J261" i="41"/>
  <c r="G261" i="41"/>
  <c r="D261" i="41"/>
  <c r="P260" i="41"/>
  <c r="M260" i="41"/>
  <c r="J260" i="41"/>
  <c r="G260" i="41"/>
  <c r="D260" i="41"/>
  <c r="P259" i="41"/>
  <c r="F6" i="41" s="1"/>
  <c r="M259" i="41"/>
  <c r="E6" i="41" s="1"/>
  <c r="J259" i="41"/>
  <c r="D6" i="41" s="1"/>
  <c r="G259" i="41"/>
  <c r="C6" i="41" s="1"/>
  <c r="D259" i="41"/>
  <c r="B6" i="41" s="1"/>
  <c r="Z32" i="41"/>
  <c r="Y32" i="41"/>
  <c r="X32" i="41"/>
  <c r="W32" i="41"/>
  <c r="V32" i="41"/>
  <c r="U32" i="41"/>
  <c r="Z31" i="41"/>
  <c r="X31" i="41"/>
  <c r="W31" i="41"/>
  <c r="V31" i="41"/>
  <c r="U31" i="41"/>
  <c r="Z30" i="41"/>
  <c r="Y30" i="41"/>
  <c r="X30" i="41"/>
  <c r="W30" i="41"/>
  <c r="V30" i="41"/>
  <c r="U30" i="41"/>
  <c r="Z29" i="41"/>
  <c r="X29" i="41"/>
  <c r="W29" i="41"/>
  <c r="V29" i="41"/>
  <c r="U29" i="41"/>
  <c r="Z28" i="41"/>
  <c r="Y28" i="41"/>
  <c r="X28" i="41"/>
  <c r="W28" i="41"/>
  <c r="V28" i="41"/>
  <c r="U28" i="41"/>
  <c r="Z27" i="41"/>
  <c r="X27" i="41"/>
  <c r="W27" i="41"/>
  <c r="V27" i="41"/>
  <c r="U27" i="41"/>
  <c r="Z26" i="41"/>
  <c r="Y26" i="41"/>
  <c r="X26" i="41"/>
  <c r="W26" i="41"/>
  <c r="V26" i="41"/>
  <c r="U26" i="41"/>
  <c r="Z25" i="41"/>
  <c r="X25" i="41"/>
  <c r="W25" i="41"/>
  <c r="V25" i="41"/>
  <c r="U25" i="41"/>
  <c r="Z24" i="41"/>
  <c r="Y24" i="41"/>
  <c r="X24" i="41"/>
  <c r="W24" i="41"/>
  <c r="V24" i="41"/>
  <c r="U24" i="41"/>
  <c r="Z23" i="41"/>
  <c r="X23" i="41"/>
  <c r="W23" i="41"/>
  <c r="V23" i="41"/>
  <c r="U23" i="41"/>
  <c r="F29" i="40"/>
  <c r="E29" i="40"/>
  <c r="D29" i="40"/>
  <c r="C29" i="40"/>
  <c r="B29" i="40"/>
  <c r="F28" i="40"/>
  <c r="E28" i="40"/>
  <c r="D28" i="40"/>
  <c r="C28" i="40"/>
  <c r="B28" i="40"/>
  <c r="F27" i="40"/>
  <c r="E27" i="40"/>
  <c r="D27" i="40"/>
  <c r="C27" i="40"/>
  <c r="B27" i="40"/>
  <c r="F26" i="40"/>
  <c r="E26" i="40"/>
  <c r="D26" i="40"/>
  <c r="C26" i="40"/>
  <c r="B26" i="40"/>
  <c r="F25" i="40"/>
  <c r="E25" i="40"/>
  <c r="D25" i="40"/>
  <c r="C25" i="40"/>
  <c r="B25" i="40"/>
  <c r="F24" i="40"/>
  <c r="E24" i="40"/>
  <c r="D24" i="40"/>
  <c r="C24" i="40"/>
  <c r="B24" i="40"/>
  <c r="F23" i="40"/>
  <c r="E23" i="40"/>
  <c r="D23" i="40"/>
  <c r="C23" i="40"/>
  <c r="B23" i="40"/>
  <c r="F22" i="40"/>
  <c r="E22" i="40"/>
  <c r="D22" i="40"/>
  <c r="C22" i="40"/>
  <c r="B22" i="40"/>
  <c r="F21" i="40"/>
  <c r="E21" i="40"/>
  <c r="D21" i="40"/>
  <c r="C21" i="40"/>
  <c r="B21" i="40"/>
  <c r="F20" i="40"/>
  <c r="E20" i="40"/>
  <c r="D20" i="40"/>
  <c r="C20" i="40"/>
  <c r="B20" i="40"/>
  <c r="F19" i="40"/>
  <c r="E19" i="40"/>
  <c r="D19" i="40"/>
  <c r="C19" i="40"/>
  <c r="B19" i="40"/>
  <c r="E10" i="39"/>
  <c r="E8" i="39" s="1"/>
  <c r="D10" i="39"/>
  <c r="D8" i="39" s="1"/>
  <c r="C10" i="39"/>
  <c r="C8" i="39" s="1"/>
  <c r="B10" i="39"/>
  <c r="B8" i="39" s="1"/>
  <c r="C182" i="39"/>
  <c r="AE155" i="39"/>
  <c r="Y155" i="39"/>
  <c r="U155" i="39"/>
  <c r="Y130" i="39"/>
  <c r="Y74" i="39"/>
  <c r="Y62" i="39"/>
  <c r="D12" i="37"/>
  <c r="B7" i="37"/>
  <c r="B17" i="37" s="1"/>
  <c r="B6" i="37"/>
  <c r="H13" i="36"/>
  <c r="G13" i="36"/>
  <c r="H11" i="36"/>
  <c r="B9" i="36"/>
  <c r="H8" i="36"/>
  <c r="C8" i="36"/>
  <c r="C7" i="36"/>
  <c r="C6" i="36"/>
  <c r="C5" i="36"/>
  <c r="Q21" i="61" l="1"/>
  <c r="C18" i="37"/>
  <c r="B18" i="37" s="1"/>
  <c r="B8" i="37"/>
  <c r="B9" i="37" s="1"/>
  <c r="B10" i="37" s="1"/>
  <c r="B11" i="37" s="1"/>
  <c r="B12" i="37" s="1"/>
  <c r="B13" i="37" s="1"/>
  <c r="B14" i="37" s="1"/>
  <c r="B15" i="37" s="1"/>
  <c r="B16" i="37" s="1"/>
  <c r="B20" i="37" l="1"/>
  <c r="C19" i="37"/>
  <c r="B19" i="37"/>
  <c r="C20" i="11" l="1"/>
  <c r="D20" i="11" s="1"/>
  <c r="C21" i="11"/>
  <c r="C6" i="11" s="1"/>
  <c r="C22" i="11"/>
  <c r="D22" i="11" s="1"/>
  <c r="C23" i="11"/>
  <c r="D23" i="11" s="1"/>
  <c r="C5" i="11" l="1"/>
  <c r="D21" i="11"/>
  <c r="C7" i="11"/>
  <c r="D34" i="9" l="1"/>
  <c r="C34" i="9"/>
  <c r="B34" i="9"/>
  <c r="D34" i="8" l="1"/>
  <c r="C34" i="8"/>
  <c r="B3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MyOECD</author>
  </authors>
  <commentList>
    <comment ref="B5" authorId="0" shapeId="0" xr:uid="{ECAE3B54-1330-441D-A697-7C59C16CFF26}">
      <text>
        <r>
          <rPr>
            <sz val="9"/>
            <color indexed="81"/>
            <rFont val="Segoe UI"/>
            <family val="2"/>
            <charset val="238"/>
          </rPr>
          <t xml:space="preserve">P: Provisional value </t>
        </r>
      </text>
    </comment>
    <comment ref="B6" authorId="0" shapeId="0" xr:uid="{40E5B114-9620-493B-8D50-87527FF0B434}">
      <text>
        <r>
          <rPr>
            <sz val="9"/>
            <color indexed="81"/>
            <rFont val="Segoe UI"/>
            <family val="2"/>
            <charset val="238"/>
          </rPr>
          <t xml:space="preserve">P: Provisional value </t>
        </r>
      </text>
    </comment>
    <comment ref="B9" authorId="0" shapeId="0" xr:uid="{4F45042E-204E-4B53-A56C-D639553ADEB6}">
      <text>
        <r>
          <rPr>
            <sz val="9"/>
            <color indexed="81"/>
            <rFont val="Segoe UI"/>
            <family val="2"/>
            <charset val="238"/>
          </rPr>
          <t xml:space="preserve">r: Revised data </t>
        </r>
      </text>
    </comment>
    <comment ref="B13" authorId="0" shapeId="0" xr:uid="{CF02B684-6B85-460B-91FB-61FB22F94D64}">
      <text>
        <r>
          <rPr>
            <sz val="9"/>
            <color indexed="81"/>
            <rFont val="Segoe UI"/>
            <family val="2"/>
            <charset val="238"/>
          </rPr>
          <t xml:space="preserve">E: Estimated value </t>
        </r>
      </text>
    </comment>
    <comment ref="B15" authorId="0" shapeId="0" xr:uid="{49411499-47AD-4646-A692-E0F424C1F59B}">
      <text>
        <r>
          <rPr>
            <sz val="9"/>
            <color indexed="81"/>
            <rFont val="Segoe UI"/>
            <family val="2"/>
            <charset val="238"/>
          </rPr>
          <t xml:space="preserve">E: Estimated value </t>
        </r>
      </text>
    </comment>
    <comment ref="B19" authorId="0" shapeId="0" xr:uid="{1BB3F307-2C2D-4B50-89A2-10C7E69EEC2A}">
      <text>
        <r>
          <rPr>
            <sz val="9"/>
            <color indexed="81"/>
            <rFont val="Segoe UI"/>
            <family val="2"/>
            <charset val="238"/>
          </rPr>
          <t xml:space="preserve">P: Provisional value </t>
        </r>
      </text>
    </comment>
    <comment ref="B22" authorId="0" shapeId="0" xr:uid="{2B96EE54-4E5E-42F5-BB44-5C5BB933725C}">
      <text>
        <r>
          <rPr>
            <sz val="9"/>
            <color indexed="81"/>
            <rFont val="Segoe UI"/>
            <family val="2"/>
            <charset val="238"/>
          </rPr>
          <t xml:space="preserve">E: Estimated value </t>
        </r>
      </text>
    </comment>
    <comment ref="B25" authorId="0" shapeId="0" xr:uid="{820CF712-0087-494C-B1B5-EC6C9F545334}">
      <text>
        <r>
          <rPr>
            <sz val="9"/>
            <color indexed="81"/>
            <rFont val="Segoe UI"/>
            <family val="2"/>
            <charset val="238"/>
          </rPr>
          <t xml:space="preserve">E: Estimated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MyOECD</author>
  </authors>
  <commentList>
    <comment ref="B5" authorId="0" shapeId="0" xr:uid="{46CB4F85-4C41-4E3D-B337-532B90A9E28A}">
      <text>
        <r>
          <rPr>
            <sz val="9"/>
            <color indexed="81"/>
            <rFont val="Segoe UI"/>
            <family val="2"/>
            <charset val="238"/>
          </rPr>
          <t xml:space="preserve">E: Estimated value </t>
        </r>
      </text>
    </comment>
    <comment ref="C5" authorId="0" shapeId="0" xr:uid="{D14C4ADA-90B8-45F3-B431-85997FAF866E}">
      <text>
        <r>
          <rPr>
            <sz val="9"/>
            <color indexed="81"/>
            <rFont val="Segoe UI"/>
            <family val="2"/>
            <charset val="238"/>
          </rPr>
          <t xml:space="preserve">E: Estimated value </t>
        </r>
      </text>
    </comment>
    <comment ref="D5" authorId="0" shapeId="0" xr:uid="{FCFE22F2-1D79-441A-88AF-CED0C6F1F56C}">
      <text>
        <r>
          <rPr>
            <sz val="9"/>
            <color indexed="81"/>
            <rFont val="Segoe UI"/>
            <family val="2"/>
            <charset val="238"/>
          </rPr>
          <t xml:space="preserve">E: Estimated value </t>
        </r>
      </text>
    </comment>
    <comment ref="E5" authorId="0" shapeId="0" xr:uid="{C57A6CBD-AC1D-425C-9F91-FEB99554AEA6}">
      <text>
        <r>
          <rPr>
            <sz val="9"/>
            <color indexed="81"/>
            <rFont val="Segoe UI"/>
            <family val="2"/>
            <charset val="238"/>
          </rPr>
          <t xml:space="preserve">E: Estimated value </t>
        </r>
      </text>
    </comment>
    <comment ref="F5" authorId="0" shapeId="0" xr:uid="{685799F7-D948-4B47-804A-244AF31A1E2F}">
      <text>
        <r>
          <rPr>
            <sz val="9"/>
            <color indexed="81"/>
            <rFont val="Segoe UI"/>
            <family val="2"/>
            <charset val="238"/>
          </rPr>
          <t xml:space="preserve">E: Estimated value </t>
        </r>
      </text>
    </comment>
    <comment ref="G5" authorId="0" shapeId="0" xr:uid="{01806DF0-C5B7-4746-AE51-6155249D6E7D}">
      <text>
        <r>
          <rPr>
            <sz val="9"/>
            <color indexed="81"/>
            <rFont val="Segoe UI"/>
            <family val="2"/>
            <charset val="238"/>
          </rPr>
          <t xml:space="preserve">E: Estimated value </t>
        </r>
      </text>
    </comment>
    <comment ref="H5" authorId="0" shapeId="0" xr:uid="{0FC4EC52-A542-4AA4-AC91-605A99F8084E}">
      <text>
        <r>
          <rPr>
            <sz val="9"/>
            <color indexed="81"/>
            <rFont val="Segoe UI"/>
            <family val="2"/>
            <charset val="238"/>
          </rPr>
          <t xml:space="preserve">E: Estimated value </t>
        </r>
      </text>
    </comment>
    <comment ref="I5" authorId="0" shapeId="0" xr:uid="{CDB6CC01-0E2A-4348-9BB4-E0DA555525F5}">
      <text>
        <r>
          <rPr>
            <sz val="9"/>
            <color indexed="81"/>
            <rFont val="Segoe UI"/>
            <family val="2"/>
            <charset val="238"/>
          </rPr>
          <t xml:space="preserve">E: Estimated value </t>
        </r>
      </text>
    </comment>
    <comment ref="J5" authorId="0" shapeId="0" xr:uid="{10468E1A-B637-41DB-A286-B1B86BB8EB67}">
      <text>
        <r>
          <rPr>
            <sz val="9"/>
            <color indexed="81"/>
            <rFont val="Segoe UI"/>
            <family val="2"/>
            <charset val="238"/>
          </rPr>
          <t xml:space="preserve">E: Estimated value </t>
        </r>
      </text>
    </comment>
    <comment ref="K5" authorId="0" shapeId="0" xr:uid="{68C24E6C-6147-4C17-86E4-2118D7F140C1}">
      <text>
        <r>
          <rPr>
            <sz val="9"/>
            <color indexed="81"/>
            <rFont val="Segoe UI"/>
            <family val="2"/>
            <charset val="238"/>
          </rPr>
          <t xml:space="preserve">E: Estimated value </t>
        </r>
      </text>
    </comment>
    <comment ref="L5" authorId="0" shapeId="0" xr:uid="{C7BB10AE-68E6-4ABC-A1E3-2706E4876F6E}">
      <text>
        <r>
          <rPr>
            <sz val="9"/>
            <color indexed="81"/>
            <rFont val="Segoe UI"/>
            <family val="2"/>
            <charset val="238"/>
          </rPr>
          <t xml:space="preserve">E: Estimated value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MyOECD</author>
  </authors>
  <commentList>
    <comment ref="N45" authorId="0" shapeId="0" xr:uid="{0D36D8BC-56CB-4C45-81E6-297A78339AC0}">
      <text>
        <r>
          <rPr>
            <sz val="9"/>
            <color indexed="81"/>
            <rFont val="Segoe UI"/>
            <family val="2"/>
            <charset val="238"/>
          </rPr>
          <t xml:space="preserve">w: Includes data from another category </t>
        </r>
      </text>
    </comment>
    <comment ref="P45" authorId="0" shapeId="0" xr:uid="{1A096FB3-50B7-4BFF-8C4F-1E0BC57DF40E}">
      <text>
        <r>
          <rPr>
            <sz val="9"/>
            <color indexed="81"/>
            <rFont val="Segoe UI"/>
            <family val="2"/>
            <charset val="238"/>
          </rPr>
          <t xml:space="preserve">x: Data included in another category </t>
        </r>
      </text>
    </comment>
    <comment ref="N46" authorId="0" shapeId="0" xr:uid="{5E3CD3AF-3AE0-4AAE-BEA5-BB00C1F610F2}">
      <text>
        <r>
          <rPr>
            <sz val="9"/>
            <color indexed="81"/>
            <rFont val="Segoe UI"/>
            <family val="2"/>
            <charset val="238"/>
          </rPr>
          <t xml:space="preserve">w: Includes data from another category </t>
        </r>
      </text>
    </comment>
    <comment ref="P46" authorId="0" shapeId="0" xr:uid="{B39D7F40-434F-4FD3-9823-4BD66DDC5A82}">
      <text>
        <r>
          <rPr>
            <sz val="9"/>
            <color indexed="81"/>
            <rFont val="Segoe UI"/>
            <family val="2"/>
            <charset val="238"/>
          </rPr>
          <t xml:space="preserve">x: Data included in another category </t>
        </r>
      </text>
    </comment>
    <comment ref="J47" authorId="0" shapeId="0" xr:uid="{734E1EC8-F990-4161-922B-F40BA9DD588E}">
      <text>
        <r>
          <rPr>
            <sz val="9"/>
            <color indexed="81"/>
            <rFont val="Segoe UI"/>
            <family val="2"/>
            <charset val="238"/>
          </rPr>
          <t xml:space="preserve">x: Data included in another category </t>
        </r>
      </text>
    </comment>
    <comment ref="L47" authorId="0" shapeId="0" xr:uid="{24B8EC8E-9ECE-47B6-BD95-B4D5264EC7C7}">
      <text>
        <r>
          <rPr>
            <sz val="9"/>
            <color indexed="81"/>
            <rFont val="Segoe UI"/>
            <family val="2"/>
            <charset val="238"/>
          </rPr>
          <t xml:space="preserve">w: Includes data from another category </t>
        </r>
      </text>
    </comment>
    <comment ref="N47" authorId="0" shapeId="0" xr:uid="{39B403F6-CA22-41D7-9ECF-4B6F5350F476}">
      <text>
        <r>
          <rPr>
            <sz val="9"/>
            <color indexed="81"/>
            <rFont val="Segoe UI"/>
            <family val="2"/>
            <charset val="238"/>
          </rPr>
          <t xml:space="preserve">x: Data included in another category </t>
        </r>
      </text>
    </comment>
    <comment ref="P47" authorId="0" shapeId="0" xr:uid="{81123862-4A4A-4C44-8EC7-C13226BEB4CC}">
      <text>
        <r>
          <rPr>
            <sz val="9"/>
            <color indexed="81"/>
            <rFont val="Segoe UI"/>
            <family val="2"/>
            <charset val="238"/>
          </rPr>
          <t xml:space="preserve">x: Data included in another category </t>
        </r>
      </text>
    </comment>
    <comment ref="P48" authorId="0" shapeId="0" xr:uid="{DE84C38F-3C39-41FC-9D9F-6D728C02CA13}">
      <text>
        <r>
          <rPr>
            <sz val="9"/>
            <color indexed="81"/>
            <rFont val="Segoe UI"/>
            <family val="2"/>
            <charset val="238"/>
          </rPr>
          <t xml:space="preserve">c: Data below the publication limit </t>
        </r>
      </text>
    </comment>
    <comment ref="J51" authorId="0" shapeId="0" xr:uid="{9E1340A7-408A-4597-8692-A683188C7530}">
      <text>
        <r>
          <rPr>
            <sz val="9"/>
            <color indexed="81"/>
            <rFont val="Segoe UI"/>
            <family val="2"/>
            <charset val="238"/>
          </rPr>
          <t xml:space="preserve">m: Missing data </t>
        </r>
      </text>
    </comment>
    <comment ref="J52" authorId="0" shapeId="0" xr:uid="{55D00F06-5E1C-467B-8AE2-68E610ED4D1A}">
      <text>
        <r>
          <rPr>
            <sz val="9"/>
            <color indexed="81"/>
            <rFont val="Segoe UI"/>
            <family val="2"/>
            <charset val="238"/>
          </rPr>
          <t xml:space="preserve">m: Missing data </t>
        </r>
      </text>
    </comment>
    <comment ref="D61" authorId="0" shapeId="0" xr:uid="{123E85BD-2543-45DD-97E4-DE68F221B467}">
      <text>
        <r>
          <rPr>
            <sz val="9"/>
            <color indexed="81"/>
            <rFont val="Segoe UI"/>
            <family val="2"/>
            <charset val="238"/>
          </rPr>
          <t xml:space="preserve">m: Missing data </t>
        </r>
      </text>
    </comment>
    <comment ref="F61" authorId="0" shapeId="0" xr:uid="{4A54952C-9FC0-438F-94A3-3AF1C053CB2A}">
      <text>
        <r>
          <rPr>
            <sz val="9"/>
            <color indexed="81"/>
            <rFont val="Segoe UI"/>
            <family val="2"/>
            <charset val="238"/>
          </rPr>
          <t xml:space="preserve">m: Missing data </t>
        </r>
      </text>
    </comment>
    <comment ref="H61" authorId="0" shapeId="0" xr:uid="{E5B60747-A639-4FBB-A838-0B2D89717F64}">
      <text>
        <r>
          <rPr>
            <sz val="9"/>
            <color indexed="81"/>
            <rFont val="Segoe UI"/>
            <family val="2"/>
            <charset val="238"/>
          </rPr>
          <t xml:space="preserve">w: Includes data from another category </t>
        </r>
      </text>
    </comment>
    <comment ref="J61" authorId="0" shapeId="0" xr:uid="{C439857F-C5A4-437D-81B6-E60B24109CB5}">
      <text>
        <r>
          <rPr>
            <sz val="9"/>
            <color indexed="81"/>
            <rFont val="Segoe UI"/>
            <family val="2"/>
            <charset val="238"/>
          </rPr>
          <t xml:space="preserve">w: Includes data from another category </t>
        </r>
      </text>
    </comment>
    <comment ref="L61" authorId="0" shapeId="0" xr:uid="{D372CD0A-7003-4503-AB9C-97CE26A2D894}">
      <text>
        <r>
          <rPr>
            <sz val="9"/>
            <color indexed="81"/>
            <rFont val="Segoe UI"/>
            <family val="2"/>
            <charset val="238"/>
          </rPr>
          <t xml:space="preserve">w: Includes data from another category </t>
        </r>
      </text>
    </comment>
    <comment ref="N61" authorId="0" shapeId="0" xr:uid="{DDCFBBE3-016D-41D3-9E99-B898ED1EBDBD}">
      <text>
        <r>
          <rPr>
            <sz val="9"/>
            <color indexed="81"/>
            <rFont val="Segoe UI"/>
            <family val="2"/>
            <charset val="238"/>
          </rPr>
          <t xml:space="preserve">x: Data included in another category </t>
        </r>
      </text>
    </comment>
    <comment ref="P61" authorId="0" shapeId="0" xr:uid="{833A531E-8963-4C7C-9917-75347FED96D0}">
      <text>
        <r>
          <rPr>
            <sz val="9"/>
            <color indexed="81"/>
            <rFont val="Segoe UI"/>
            <family val="2"/>
            <charset val="238"/>
          </rPr>
          <t xml:space="preserve">x: Data included in another category </t>
        </r>
      </text>
    </comment>
    <comment ref="N62" authorId="0" shapeId="0" xr:uid="{EFC45368-E73D-44F0-8847-A5ECEDAB6FEB}">
      <text>
        <r>
          <rPr>
            <sz val="9"/>
            <color indexed="81"/>
            <rFont val="Segoe UI"/>
            <family val="2"/>
            <charset val="238"/>
          </rPr>
          <t xml:space="preserve">w: Includes data from another category </t>
        </r>
      </text>
    </comment>
    <comment ref="P62" authorId="0" shapeId="0" xr:uid="{9F6E8E39-FFD1-4E89-88AC-CC72B173D283}">
      <text>
        <r>
          <rPr>
            <sz val="9"/>
            <color indexed="81"/>
            <rFont val="Segoe UI"/>
            <family val="2"/>
            <charset val="238"/>
          </rPr>
          <t xml:space="preserve">x: Data included in another category </t>
        </r>
      </text>
    </comment>
    <comment ref="J64" authorId="0" shapeId="0" xr:uid="{5A4A1214-4996-48C4-A18A-775202781BC7}">
      <text>
        <r>
          <rPr>
            <sz val="9"/>
            <color indexed="81"/>
            <rFont val="Segoe UI"/>
            <family val="2"/>
            <charset val="238"/>
          </rPr>
          <t xml:space="preserve">z: Not applicable </t>
        </r>
      </text>
    </comment>
    <comment ref="P65" authorId="0" shapeId="0" xr:uid="{EA08271C-CBBB-4F14-A9DA-E6F189CF47CF}">
      <text>
        <r>
          <rPr>
            <sz val="9"/>
            <color indexed="81"/>
            <rFont val="Segoe UI"/>
            <family val="2"/>
            <charset val="238"/>
          </rPr>
          <t xml:space="preserve">c: Data below the publication limit </t>
        </r>
      </text>
    </comment>
    <comment ref="J70" authorId="0" shapeId="0" xr:uid="{AB1D75F8-06F3-40F1-8691-C792B42C87B7}">
      <text>
        <r>
          <rPr>
            <sz val="9"/>
            <color indexed="81"/>
            <rFont val="Segoe UI"/>
            <family val="2"/>
            <charset val="238"/>
          </rPr>
          <t xml:space="preserve">c: Data below the publication limit </t>
        </r>
      </text>
    </comment>
    <comment ref="P70" authorId="0" shapeId="0" xr:uid="{4B97B70A-CD18-42E5-9F58-75F10AFF67BC}">
      <text>
        <r>
          <rPr>
            <sz val="9"/>
            <color indexed="81"/>
            <rFont val="Segoe UI"/>
            <family val="2"/>
            <charset val="238"/>
          </rPr>
          <t xml:space="preserve">c: Data below the publication limit </t>
        </r>
      </text>
    </comment>
    <comment ref="J72" authorId="0" shapeId="0" xr:uid="{D89F4225-A349-46F0-9BAE-061D67626AD8}">
      <text>
        <r>
          <rPr>
            <sz val="9"/>
            <color indexed="81"/>
            <rFont val="Segoe UI"/>
            <family val="2"/>
            <charset val="238"/>
          </rPr>
          <t xml:space="preserve">c: Data below the publication limit </t>
        </r>
      </text>
    </comment>
    <comment ref="J76" authorId="0" shapeId="0" xr:uid="{A14851BC-D756-4E3D-BA49-D463D32BAEC2}">
      <text>
        <r>
          <rPr>
            <sz val="9"/>
            <color indexed="81"/>
            <rFont val="Segoe UI"/>
            <family val="2"/>
            <charset val="238"/>
          </rPr>
          <t xml:space="preserve">x: Data included in another category </t>
        </r>
      </text>
    </comment>
    <comment ref="L76" authorId="0" shapeId="0" xr:uid="{ACD42872-09F7-423D-8893-8986B21A1952}">
      <text>
        <r>
          <rPr>
            <sz val="9"/>
            <color indexed="81"/>
            <rFont val="Segoe UI"/>
            <family val="2"/>
            <charset val="238"/>
          </rPr>
          <t xml:space="preserve">w: Includes data from another category </t>
        </r>
      </text>
    </comment>
    <comment ref="N76" authorId="0" shapeId="0" xr:uid="{5E831606-5152-445E-B7DA-1ED20B70BDA8}">
      <text>
        <r>
          <rPr>
            <sz val="9"/>
            <color indexed="81"/>
            <rFont val="Segoe UI"/>
            <family val="2"/>
            <charset val="238"/>
          </rPr>
          <t xml:space="preserve">w: Includes data from another category </t>
        </r>
      </text>
    </comment>
    <comment ref="P76" authorId="0" shapeId="0" xr:uid="{DD74C305-8FCC-4FA7-BC9B-BBAFA3A839BB}">
      <text>
        <r>
          <rPr>
            <sz val="9"/>
            <color indexed="81"/>
            <rFont val="Segoe UI"/>
            <family val="2"/>
            <charset val="238"/>
          </rPr>
          <t xml:space="preserve">w: Includes data from another category </t>
        </r>
      </text>
    </comment>
    <comment ref="J82" authorId="0" shapeId="0" xr:uid="{DA052E1F-EAFD-4B79-84F3-6A8102F61B00}">
      <text>
        <r>
          <rPr>
            <sz val="9"/>
            <color indexed="81"/>
            <rFont val="Segoe UI"/>
            <family val="2"/>
            <charset val="238"/>
          </rPr>
          <t xml:space="preserve">m: Missing data </t>
        </r>
      </text>
    </comment>
    <comment ref="K82" authorId="0" shapeId="0" xr:uid="{79FFF6AE-C4A6-43B1-A5A8-7167994ED3BB}">
      <text>
        <r>
          <rPr>
            <sz val="9"/>
            <color indexed="81"/>
            <rFont val="Segoe UI"/>
            <family val="2"/>
            <charset val="238"/>
          </rPr>
          <t xml:space="preserve">m: Missing data </t>
        </r>
      </text>
    </comment>
    <comment ref="N82" authorId="0" shapeId="0" xr:uid="{82A33C26-3199-4C36-A26F-B01BF882A4AB}">
      <text>
        <r>
          <rPr>
            <sz val="9"/>
            <color indexed="81"/>
            <rFont val="Segoe UI"/>
            <family val="2"/>
            <charset val="238"/>
          </rPr>
          <t xml:space="preserve">m: Missing data </t>
        </r>
      </text>
    </comment>
    <comment ref="O82" authorId="0" shapeId="0" xr:uid="{8DD8C284-247E-42F5-9F9F-75187AA6A9B9}">
      <text>
        <r>
          <rPr>
            <sz val="9"/>
            <color indexed="81"/>
            <rFont val="Segoe UI"/>
            <family val="2"/>
            <charset val="238"/>
          </rPr>
          <t xml:space="preserve">m: Missing data </t>
        </r>
      </text>
    </comment>
    <comment ref="Q82" authorId="0" shapeId="0" xr:uid="{D9DD34CD-5B93-4CEE-A085-2F00D4415E35}">
      <text>
        <r>
          <rPr>
            <sz val="9"/>
            <color indexed="81"/>
            <rFont val="Segoe UI"/>
            <family val="2"/>
            <charset val="238"/>
          </rPr>
          <t xml:space="preserve">m: Missing data </t>
        </r>
      </text>
    </comment>
    <comment ref="J83" authorId="0" shapeId="0" xr:uid="{EAB6445F-2BDA-4977-9DB0-4507E2333ED7}">
      <text>
        <r>
          <rPr>
            <sz val="9"/>
            <color indexed="81"/>
            <rFont val="Segoe UI"/>
            <family val="2"/>
            <charset val="238"/>
          </rPr>
          <t xml:space="preserve">x: Data included in another category </t>
        </r>
      </text>
    </comment>
    <comment ref="L83" authorId="0" shapeId="0" xr:uid="{5DAAAC45-2AF6-48EE-B811-9B9F7DC1218C}">
      <text>
        <r>
          <rPr>
            <sz val="9"/>
            <color indexed="81"/>
            <rFont val="Segoe UI"/>
            <family val="2"/>
            <charset val="238"/>
          </rPr>
          <t xml:space="preserve">w: Includes data from another category </t>
        </r>
      </text>
    </comment>
    <comment ref="N83" authorId="0" shapeId="0" xr:uid="{0FEAF81D-F032-418A-AFBD-0C5DA0F9686B}">
      <text>
        <r>
          <rPr>
            <sz val="9"/>
            <color indexed="81"/>
            <rFont val="Segoe UI"/>
            <family val="2"/>
            <charset val="238"/>
          </rPr>
          <t xml:space="preserve">x: Data included in another category </t>
        </r>
      </text>
    </comment>
    <comment ref="J84" authorId="0" shapeId="0" xr:uid="{EA4E935B-22BC-4B52-ABED-CC097FC33F28}">
      <text>
        <r>
          <rPr>
            <sz val="9"/>
            <color indexed="81"/>
            <rFont val="Segoe UI"/>
            <family val="2"/>
            <charset val="238"/>
          </rPr>
          <t xml:space="preserve">x: Data included in another category </t>
        </r>
      </text>
    </comment>
    <comment ref="L84" authorId="0" shapeId="0" xr:uid="{F99CB273-9487-4FF2-B3C3-6559DF454344}">
      <text>
        <r>
          <rPr>
            <sz val="9"/>
            <color indexed="81"/>
            <rFont val="Segoe UI"/>
            <family val="2"/>
            <charset val="238"/>
          </rPr>
          <t xml:space="preserve">w: Includes data from another category </t>
        </r>
      </text>
    </comment>
    <comment ref="D85" authorId="0" shapeId="0" xr:uid="{36DC3D5A-5550-4195-A484-9D4AD9231C01}">
      <text>
        <r>
          <rPr>
            <sz val="9"/>
            <color indexed="81"/>
            <rFont val="Segoe UI"/>
            <family val="2"/>
            <charset val="238"/>
          </rPr>
          <t xml:space="preserve">m: Missing data </t>
        </r>
      </text>
    </comment>
    <comment ref="F85" authorId="0" shapeId="0" xr:uid="{17A5A4A6-15F6-4D0C-8093-51F45002FD8B}">
      <text>
        <r>
          <rPr>
            <sz val="9"/>
            <color indexed="81"/>
            <rFont val="Segoe UI"/>
            <family val="2"/>
            <charset val="238"/>
          </rPr>
          <t xml:space="preserve">m: Missing data </t>
        </r>
      </text>
    </comment>
    <comment ref="H85" authorId="0" shapeId="0" xr:uid="{342D313F-C8C4-4E39-8ADA-F7F8364DAA85}">
      <text>
        <r>
          <rPr>
            <sz val="9"/>
            <color indexed="81"/>
            <rFont val="Segoe UI"/>
            <family val="2"/>
            <charset val="238"/>
          </rPr>
          <t xml:space="preserve">m: Missing data </t>
        </r>
      </text>
    </comment>
    <comment ref="J85" authorId="0" shapeId="0" xr:uid="{8082A951-830B-4C56-9517-B0E409BF0828}">
      <text>
        <r>
          <rPr>
            <sz val="9"/>
            <color indexed="81"/>
            <rFont val="Segoe UI"/>
            <family val="2"/>
            <charset val="238"/>
          </rPr>
          <t xml:space="preserve">m: Missing data </t>
        </r>
      </text>
    </comment>
    <comment ref="L85" authorId="0" shapeId="0" xr:uid="{6F006222-1AD8-4571-8DE1-31B030D85C5F}">
      <text>
        <r>
          <rPr>
            <sz val="9"/>
            <color indexed="81"/>
            <rFont val="Segoe UI"/>
            <family val="2"/>
            <charset val="238"/>
          </rPr>
          <t xml:space="preserve">m: Missing data </t>
        </r>
      </text>
    </comment>
    <comment ref="N85" authorId="0" shapeId="0" xr:uid="{139E613E-7545-4862-939D-F31C07F591FA}">
      <text>
        <r>
          <rPr>
            <sz val="9"/>
            <color indexed="81"/>
            <rFont val="Segoe UI"/>
            <family val="2"/>
            <charset val="238"/>
          </rPr>
          <t xml:space="preserve">m: Missing data </t>
        </r>
      </text>
    </comment>
    <comment ref="P85" authorId="0" shapeId="0" xr:uid="{783D2EA2-3580-4F7E-A8AD-7D1A0B61D843}">
      <text>
        <r>
          <rPr>
            <sz val="9"/>
            <color indexed="81"/>
            <rFont val="Segoe UI"/>
            <family val="2"/>
            <charset val="238"/>
          </rPr>
          <t xml:space="preserve">x: Data included in another category </t>
        </r>
      </text>
    </comment>
    <comment ref="J86" authorId="0" shapeId="0" xr:uid="{935EF123-28C7-4147-9C2C-5201A3733AF2}">
      <text>
        <r>
          <rPr>
            <sz val="9"/>
            <color indexed="81"/>
            <rFont val="Segoe UI"/>
            <family val="2"/>
            <charset val="238"/>
          </rPr>
          <t xml:space="preserve">x: Data included in another category </t>
        </r>
      </text>
    </comment>
    <comment ref="L86" authorId="0" shapeId="0" xr:uid="{1B2B769E-2AE9-4B0C-9D55-80613BE11A67}">
      <text>
        <r>
          <rPr>
            <sz val="9"/>
            <color indexed="81"/>
            <rFont val="Segoe UI"/>
            <family val="2"/>
            <charset val="238"/>
          </rPr>
          <t xml:space="preserve">w: Includes data from another category </t>
        </r>
      </text>
    </comment>
    <comment ref="N86" authorId="0" shapeId="0" xr:uid="{7E69EA6F-0838-4652-81A4-51D093926D21}">
      <text>
        <r>
          <rPr>
            <sz val="9"/>
            <color indexed="81"/>
            <rFont val="Segoe UI"/>
            <family val="2"/>
            <charset val="238"/>
          </rPr>
          <t xml:space="preserve">x: Data included in another category </t>
        </r>
      </text>
    </comment>
    <comment ref="N88" authorId="0" shapeId="0" xr:uid="{03113997-C974-43DA-AB6E-6998352764CB}">
      <text>
        <r>
          <rPr>
            <sz val="9"/>
            <color indexed="81"/>
            <rFont val="Segoe UI"/>
            <family val="2"/>
            <charset val="238"/>
          </rPr>
          <t xml:space="preserve">w: Includes data from another category </t>
        </r>
      </text>
    </comment>
    <comment ref="P88" authorId="0" shapeId="0" xr:uid="{A3A30629-FD0B-4FF9-8125-E0AB61A8E487}">
      <text>
        <r>
          <rPr>
            <sz val="9"/>
            <color indexed="81"/>
            <rFont val="Segoe UI"/>
            <family val="2"/>
            <charset val="238"/>
          </rPr>
          <t xml:space="preserve">x: Data included in another category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Husseinová Eva</author>
  </authors>
  <commentList>
    <comment ref="A8" authorId="0" shapeId="0" xr:uid="{D69CA2A8-32B2-4BA8-8704-B8E545D388A4}">
      <text>
        <r>
          <rPr>
            <sz val="11"/>
            <color theme="1"/>
            <rFont val="Calibri"/>
            <family val="2"/>
            <scheme val="minor"/>
          </rPr>
          <t>doplnené z RIS</t>
        </r>
      </text>
    </comment>
    <comment ref="Y62" authorId="0" shapeId="0" xr:uid="{49B905E3-4421-4B14-80EC-48C575A12CBB}">
      <text>
        <r>
          <rPr>
            <sz val="11"/>
            <color theme="1"/>
            <rFont val="Calibri"/>
            <family val="2"/>
            <scheme val="minor"/>
          </rPr>
          <t>vo výročnej správe chýbal údaj</t>
        </r>
      </text>
    </comment>
    <comment ref="Y74" authorId="0" shapeId="0" xr:uid="{73F0E5D1-9710-4BC6-B636-D33DA9F7161C}">
      <text>
        <r>
          <rPr>
            <sz val="11"/>
            <color theme="1"/>
            <rFont val="Calibri"/>
            <family val="2"/>
            <scheme val="minor"/>
          </rPr>
          <t>vo výročnej správe chýbal údaj</t>
        </r>
      </text>
    </comment>
    <comment ref="Y130" authorId="0" shapeId="0" xr:uid="{9EEB975C-2750-409F-82FD-1AA9B70BA581}">
      <text>
        <r>
          <rPr>
            <sz val="11"/>
            <color theme="1"/>
            <rFont val="Calibri"/>
            <family val="2"/>
            <scheme val="minor"/>
          </rPr>
          <t>vo výročnej správe chýbal údaj</t>
        </r>
      </text>
    </comment>
    <comment ref="Z173" authorId="0" shapeId="0" xr:uid="{80E5898E-7C4D-4220-AB48-5317B3F7E09D}">
      <text>
        <r>
          <rPr>
            <sz val="11"/>
            <color theme="1"/>
            <rFont val="Calibri"/>
            <family val="2"/>
            <scheme val="minor"/>
          </rPr>
          <t>vratky 2931,4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Husseinová Eva</author>
  </authors>
  <commentList>
    <comment ref="B5" authorId="0" shapeId="0" xr:uid="{79A94B51-4722-43CE-91AC-D31811E8DF37}">
      <text>
        <r>
          <rPr>
            <sz val="11"/>
            <color theme="1"/>
            <rFont val="Calibri"/>
            <family val="2"/>
            <scheme val="minor"/>
          </rPr>
          <t>dáta za rok 2017-2019 sú z výročnej správy SAV za rok 2019</t>
        </r>
      </text>
    </comment>
    <comment ref="E5" authorId="0" shapeId="0" xr:uid="{55D9EF32-E8EF-4AFF-9C01-FCDCA2B37D74}">
      <text>
        <r>
          <rPr>
            <sz val="11"/>
            <color theme="1"/>
            <rFont val="Calibri"/>
            <family val="2"/>
            <scheme val="minor"/>
          </rPr>
          <t xml:space="preserve">Výročná správa SAV
https://www.sav.sk/uploads/dokumentySAV/V%C3%BDro%C4%8Dn%C3%A1_spr%C3%A1va_SAV_za_rok_2020-M%C5%A0.pdf </t>
        </r>
      </text>
    </comment>
    <comment ref="B276" authorId="0" shapeId="0" xr:uid="{61213D72-E5D2-491D-8E89-33F1BDAA8F62}">
      <text>
        <r>
          <rPr>
            <b/>
            <sz val="9"/>
            <color indexed="81"/>
            <rFont val="Segoe UI"/>
            <family val="2"/>
            <charset val="238"/>
          </rPr>
          <t>Husseinová Eva:</t>
        </r>
        <r>
          <rPr>
            <sz val="9"/>
            <color indexed="81"/>
            <rFont val="Segoe UI"/>
            <family val="2"/>
            <charset val="238"/>
          </rPr>
          <t xml:space="preserve">
dáta za rok 2017-2019 sú z výročnej správy SAV za rok 2019</t>
        </r>
      </text>
    </comment>
    <comment ref="E276" authorId="0" shapeId="0" xr:uid="{9A441429-E2AC-469E-B390-E9981A6624D9}">
      <text>
        <r>
          <rPr>
            <b/>
            <sz val="9"/>
            <color indexed="81"/>
            <rFont val="Segoe UI"/>
            <family val="2"/>
            <charset val="238"/>
          </rPr>
          <t>Husseinová Eva:</t>
        </r>
        <r>
          <rPr>
            <sz val="9"/>
            <color indexed="81"/>
            <rFont val="Segoe UI"/>
            <family val="2"/>
            <charset val="238"/>
          </rPr>
          <t xml:space="preserve">
</t>
        </r>
        <r>
          <rPr>
            <sz val="8"/>
            <color indexed="81"/>
            <rFont val="Segoe UI"/>
            <family val="2"/>
            <charset val="238"/>
          </rPr>
          <t>https://www.sav.sk/uploads/dokumentySAV/V%C3%BDro%C4%8Dn%C3%A1_spr%C3%A1va_SAV_za_rok_2020-M%C5%A0.pdf</t>
        </r>
      </text>
    </comment>
    <comment ref="A278" authorId="0" shapeId="0" xr:uid="{C028E869-1ED9-4ED1-95D3-25A89741ECAF}">
      <text>
        <r>
          <rPr>
            <b/>
            <sz val="9"/>
            <color indexed="81"/>
            <rFont val="Segoe UI"/>
            <family val="2"/>
            <charset val="238"/>
          </rPr>
          <t>Husseinová Eva:</t>
        </r>
        <r>
          <rPr>
            <sz val="9"/>
            <color indexed="81"/>
            <rFont val="Segoe UI"/>
            <family val="2"/>
            <charset val="238"/>
          </rPr>
          <t xml:space="preserve">
Pridať zdroj dát na zvlášť hárok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Husseinová Eva</author>
  </authors>
  <commentList>
    <comment ref="E5" authorId="0" shapeId="0" xr:uid="{E2BF8050-6723-4AC7-A9F6-D6EB75DB5399}">
      <text>
        <r>
          <rPr>
            <sz val="11"/>
            <color theme="1"/>
            <rFont val="Calibri"/>
            <family val="2"/>
            <scheme val="minor"/>
          </rPr>
          <t>Finančné prostriedky zo ŠR na hlavnú činnosť verejných výskumných inštitúcií ako inštitucionálna forma podpory poskytnuté SAV v rozsahu ustanovenom na rozpočtový rok 2022</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767C840-F57F-415D-A1EB-28C56757289D}" keepAlive="1" name="Dotaz – Tabuľka1" description="Pripojenie k dotazu Tabuľka1 v zošite." type="5" refreshedVersion="0" background="1" saveData="1">
    <dbPr connection="Provider=Microsoft.Mashup.OleDb.1;Data Source=$Workbook$;Location=Tabuľka1;Extended Properties=&quot;&quot;" command="SELECT * FROM [Tabuľka1]"/>
  </connection>
</connections>
</file>

<file path=xl/sharedStrings.xml><?xml version="1.0" encoding="utf-8"?>
<sst xmlns="http://schemas.openxmlformats.org/spreadsheetml/2006/main" count="6281" uniqueCount="1777">
  <si>
    <t xml:space="preserve">Revízia výdavkov a kompetencií vo výskume, vývoji a inováciách </t>
  </si>
  <si>
    <t>Zoznam grafov</t>
  </si>
  <si>
    <t>Graf 1.1 Európsky inovačný rebríček</t>
  </si>
  <si>
    <t>Graf 1.2 Postavenie Slovenska v jednotlivých indikátoroch, EÚ = 100 %, 2023</t>
  </si>
  <si>
    <t>Graf 2.1 Celkové výdavky na vedu a výskum, % HDP</t>
  </si>
  <si>
    <t>Graf 2.2 Výdavky na VaV vo verejnom a súkromnom sektore, % HDP, 2021</t>
  </si>
  <si>
    <t>Graf 2.3 Výdavky na VaV vo verejnom a súkromnom sektore, % HDP</t>
  </si>
  <si>
    <t>Graf 2.4 Podiel rôznych typov výskumu vo verejnom sektore, 2020</t>
  </si>
  <si>
    <t>Graf 2.5 Podiel rôznych typov výskumu v súkromnom sektore, 2020</t>
  </si>
  <si>
    <t>Graf 2.6 Podiel súkromných výdavkov na VaV financovaných zo ŠR, %</t>
  </si>
  <si>
    <t>Graf 2.7 Celkové výdavky na VaV v súkromnom sektore a podiel financovaný zo ŠR, % HDP, 2020</t>
  </si>
  <si>
    <t>Graf 2.8 Výdavky na VaV zo ŠR a celkové výdavky vrátane rozpočtových zdrojov, mil. eur</t>
  </si>
  <si>
    <t>Graf 2.9 Podiel rozpočtových výdavkov na celkových verejných výdavkoch</t>
  </si>
  <si>
    <t>Graf 2.10 Podiel inštitucionálneho a projektového financovania v rozpočte, 2021</t>
  </si>
  <si>
    <t>Graf 2.11 Rozpočtové výdavky na VaV zo ŠR a z EÚ fondov (čerpanie)</t>
  </si>
  <si>
    <t>Graf 2.12 Schválený rozpis a čerpanie zdrojov na VaV zo ŠR a EÚ zdrojov</t>
  </si>
  <si>
    <t>Graf 2.13 Plánovaný rast výdavkov verejného rozpočtu na výskum a vývoj (indikátor GBARD), v tisícoch eur</t>
  </si>
  <si>
    <t>Graf 2.14 Daňové stimuly na VaV, % HDP, 2020</t>
  </si>
  <si>
    <t>Graf 2.15 Daňové stimuly na VaV, % HDP</t>
  </si>
  <si>
    <t>Graf 2.16 Výdavky na inovácie ako percento celkového obratu, 2020</t>
  </si>
  <si>
    <t>Graf 2.17 Podiel VO inovácií z celkového objemu VO, %</t>
  </si>
  <si>
    <t>Graf 3.1 Priemerné umiestnenie najlepšej VŠ v 3 rebríčkoch kvality</t>
  </si>
  <si>
    <t>Graf 3.2 Podiel zahraničných alebo medzinárodných doktorandov (2020)</t>
  </si>
  <si>
    <t>Graf 3.3 Celkové ročné výdavky na denného študenta (v tis. PPP USD, 2019)</t>
  </si>
  <si>
    <t>Graf 3.4 Podiel populácie s dosiahnutým 2. stupňom VŠ vzdelania na všetkých VŠ vzdelaných okrem doktorandov vo vekovej skupine 25 -34 (2021)</t>
  </si>
  <si>
    <t>Graf 3.5 Výdavky programu VŠ vzdelávanie a veda, sociálna podpora študentov VŠ zo ŠR</t>
  </si>
  <si>
    <t>Graf 3.6 Zdroje financovania vysokoškolskej vedy (GERD, 2020)</t>
  </si>
  <si>
    <t>Graf 3.7 Financovanie vysokoškolskej vedy (rozpis 2023, APVV skutočnosť 2022), v miliónoch eur</t>
  </si>
  <si>
    <t>Graf 3.8 Objem dotácií rozdeľovaných podľa výkonu na jedného učiteľa alebo vedeckého pracovníka (verejné VŠ, 2023)</t>
  </si>
  <si>
    <t>Graf 3.9 Vývoj - Slovenské publikácie v rámci Open Access indexované vo WoS  Core Collection</t>
  </si>
  <si>
    <t>Graf 3.10 Vydavateľstvá, kde najčastejšie publikujú slovenskí vedci – publikácie vstupujúce do financovania VŠ</t>
  </si>
  <si>
    <t>Graf 3.11 Hlavné zložky rozpočtu SAV spolu v rokoch 2017-2023,v mil. eur</t>
  </si>
  <si>
    <t>Graf 3.12 Rozpis vnútorného súťažného financovania SAV podľa zdrojov, v mil. eur</t>
  </si>
  <si>
    <t>Graf 3.13 Rozpis financovania SAV za rok 2021, mil. eur</t>
  </si>
  <si>
    <t>Graf 3.14 Celkové hodnotenie výskumných ústavov za roky 2016-2021</t>
  </si>
  <si>
    <t>Graf 3.15 Čiastkové hodnotenie výskumných ústavov za roky 2016-2021</t>
  </si>
  <si>
    <t>Graf 3.16 Finančné zdroje SAV, mil. eur</t>
  </si>
  <si>
    <t>Graf 3.17 Vlastné zdroje AV ČR, mil. eur</t>
  </si>
  <si>
    <t>Graf 3.18 Priemerný plat vedeckého pracovníka v eurách</t>
  </si>
  <si>
    <t>Graf 3.19 Podiel na zdrojoch financovania v. v. i. SAV za rok 2022</t>
  </si>
  <si>
    <t>Graf 3.20 Kontraktuálny výskum, vrátane zahraničných kontraktov 1.–3. oddelenie vied SAV, za rok 2022 v tisícoch eur[1](ľavá os), počet kontraktov (pravá os)</t>
  </si>
  <si>
    <t>Graf 3.21 Podiel zamestnancov v. v. i. SAV podľa zaradenia za rok 2022</t>
  </si>
  <si>
    <t>Graf 3.22 Celoročný priemerný prepočítaný počet zamestnancov podľa oddelení vied za rok 2022 a celkové hodnotenie ústavov</t>
  </si>
  <si>
    <t>Graf 3.23 Poskytnutá podpora APVV podľa jednotlivých výziev / programov, mil. eur</t>
  </si>
  <si>
    <t>Graf 3.24 Výdavky a počet schválených projektov všeobecnej výzvy v rámci jednotlivých sektorov, mil. eur</t>
  </si>
  <si>
    <t>Graf 3.25 Bilaterálne výzvy APVV</t>
  </si>
  <si>
    <t>Graf 3.26 Podpora v menších výzvach APVV</t>
  </si>
  <si>
    <t>Graf 3.27 Počty riešiteľov v projektoch VEGA podľa veku</t>
  </si>
  <si>
    <t>Graf 3.28 Počet projektov VEGA</t>
  </si>
  <si>
    <t>Graf 3.29 Počet projektov KEGA</t>
  </si>
  <si>
    <t>Graf 3.30 Výdavky na Stimuly pre výskum a vývoj, mil. eur</t>
  </si>
  <si>
    <t>Graf 3.31 Hodnota investícií rizikového kapitálu vo vybraných krajinách OECD za rok 2022 (p.b. HDP)</t>
  </si>
  <si>
    <t>Graf 3.32 Štruktúra firiem podľa biznis modelu</t>
  </si>
  <si>
    <t>Graf 3.33 Štruktúra firiem podľa oblastí/odvetví</t>
  </si>
  <si>
    <t>Graf 3.34 Štruktúra investícií podľa vlastníckeho podielu na firme</t>
  </si>
  <si>
    <t>Graf 3.35 Štruktúra firiem podľa dosiahnutej návratnosti</t>
  </si>
  <si>
    <t>Graf 3.36 Priama a nepriama podpora, 2020, % HDP</t>
  </si>
  <si>
    <t>Graf 3.37 Implicitná sadzba (1-B index), 2021</t>
  </si>
  <si>
    <t>Graf 3.38 VaV výdavky podliehajúce daňovému zvýhodneniu, 2020, % HDP</t>
  </si>
  <si>
    <t>Graf 3.39 Počet firiem s výdavkami na VaV</t>
  </si>
  <si>
    <t>Graf 3.40 Objem superodpočtu znižujúci firemnú daň (mil. eur)</t>
  </si>
  <si>
    <t>Graf 3.41 Počet firiem v jednotlivých intervaloch čerpania superodpočtu</t>
  </si>
  <si>
    <t>Graf 3.42 Dodatočné výdavky na VaV za jedno euro daňovej úľavy v domácich podmienkach</t>
  </si>
  <si>
    <t>Graf 3.43 Dodatočné výdavky na VaV za jedno euro daňovej úľavy v zahraničí</t>
  </si>
  <si>
    <t>Graf 3.44 Počet firiem v jednotlivých intervaloch dosiahnutej daňovej úspory</t>
  </si>
  <si>
    <t>Graf 3.45 Jednorazové vplyvy superodpočtu vo vybraných rokoch na korporátnu daň</t>
  </si>
  <si>
    <t>Graf 3.46 Počet PCT patentových prihlášok na 1 mld. HDP v krajinách EÚ (2021)</t>
  </si>
  <si>
    <t>Graf 3.47 Patentbox – miera daňovej úľavy v krajinách OECD</t>
  </si>
  <si>
    <t>Graf 4.1 Náklady na prístup k databázam, mil. eur</t>
  </si>
  <si>
    <t>Graf 4.2 Počet vyhľadávaní a počet stiahnutých plných textov z databáz CVTI SR</t>
  </si>
  <si>
    <t>Graf 4.3 Podiel celkových a úspešných žiadosti v úlohe koordinátora projektu</t>
  </si>
  <si>
    <t>Graf 4.4 Počet podporených firiem a FO v jednotlivých programoch projektov SBA</t>
  </si>
  <si>
    <t>Graf 4.5 Technologická náročnosť firiem zapojených do podpory SBA</t>
  </si>
  <si>
    <t>Graf 4.6 Index hodnotenia systému podpory začínajúcich podnikateľov a firiem vo vybraných krajinách</t>
  </si>
  <si>
    <t>Graf 4.7 Index hodnotenia systému podpory začínajúcich podnikateľov a firiem vo vybraných krajinách (2022)</t>
  </si>
  <si>
    <t>Graf 4.8 Príjmy a výdaje úradov normalizácie, metrológie a skúšobníctva a ich pridružených organizácií (SR vs ČR, v mil. eur, 2022)</t>
  </si>
  <si>
    <t>Graf 4.9 Počet PCT na 1 mil. obyvateľov a na počet zamestnancov patentového úradu (2021)</t>
  </si>
  <si>
    <t>Graf 4.10 Počet ochranných prvkov na 1 mld. HDP v PPS</t>
  </si>
  <si>
    <t>Graf 4.11 Podiel nových študentov v odboroch STEM a IKT na VŠ</t>
  </si>
  <si>
    <t>Graf 4.12 Zdroje ŠR na úlohy v oblasti popularizácie vedy a techniky realizované CVTI SR</t>
  </si>
  <si>
    <t>Graf 4.13 Vedecko-popularizačné projekty financované cez projektové financovanie</t>
  </si>
  <si>
    <t>Graf 5.1 Počet výskumníkov podľa sektorov v roku 2021</t>
  </si>
  <si>
    <t>Graf 5.2 Zamestnanosť v rezortných výskumných ústavoch (Počet osôb v FTE) v roku 2022</t>
  </si>
  <si>
    <t>Zdroj:</t>
  </si>
  <si>
    <t>EIS 2023, Summary Innovation Index</t>
  </si>
  <si>
    <t>ľavá os: % EÚ v roku 2023</t>
  </si>
  <si>
    <t>pravá os: zmena 2016 -2023 v p.b.</t>
  </si>
  <si>
    <t>CH</t>
  </si>
  <si>
    <t>DK</t>
  </si>
  <si>
    <t>SE</t>
  </si>
  <si>
    <t>FI</t>
  </si>
  <si>
    <t>NL</t>
  </si>
  <si>
    <t>BE</t>
  </si>
  <si>
    <t>AT</t>
  </si>
  <si>
    <t>NO</t>
  </si>
  <si>
    <t>DE</t>
  </si>
  <si>
    <t>LU</t>
  </si>
  <si>
    <t>IE</t>
  </si>
  <si>
    <t>UK</t>
  </si>
  <si>
    <t>CY</t>
  </si>
  <si>
    <t>FR</t>
  </si>
  <si>
    <t>IS</t>
  </si>
  <si>
    <t>EÚ 27</t>
  </si>
  <si>
    <t>EE</t>
  </si>
  <si>
    <t>SI</t>
  </si>
  <si>
    <t>CZ</t>
  </si>
  <si>
    <t>IT</t>
  </si>
  <si>
    <t>ES</t>
  </si>
  <si>
    <t>MT</t>
  </si>
  <si>
    <t>PT</t>
  </si>
  <si>
    <t>LT</t>
  </si>
  <si>
    <t>EL</t>
  </si>
  <si>
    <t>HU</t>
  </si>
  <si>
    <t>HR</t>
  </si>
  <si>
    <t>SK</t>
  </si>
  <si>
    <t>RS</t>
  </si>
  <si>
    <t>PL</t>
  </si>
  <si>
    <t>LV</t>
  </si>
  <si>
    <t>TR</t>
  </si>
  <si>
    <t>ME</t>
  </si>
  <si>
    <t>BG</t>
  </si>
  <si>
    <t>MK</t>
  </si>
  <si>
    <t>AL</t>
  </si>
  <si>
    <t>BA</t>
  </si>
  <si>
    <t>RO</t>
  </si>
  <si>
    <t>UA</t>
  </si>
  <si>
    <t>KR</t>
  </si>
  <si>
    <t>CA</t>
  </si>
  <si>
    <t>US</t>
  </si>
  <si>
    <t>AU</t>
  </si>
  <si>
    <t>JP</t>
  </si>
  <si>
    <t>CN</t>
  </si>
  <si>
    <t>BR</t>
  </si>
  <si>
    <t>CL</t>
  </si>
  <si>
    <t>ZA</t>
  </si>
  <si>
    <t>IN</t>
  </si>
  <si>
    <t>MX</t>
  </si>
  <si>
    <t>EIS 2023, Country Profile</t>
  </si>
  <si>
    <t>4.2.1.</t>
  </si>
  <si>
    <t>export vysoko a stredne technologicky náročných produktov</t>
  </si>
  <si>
    <t>4.2.3.</t>
  </si>
  <si>
    <t>predaj inovovaných produktov</t>
  </si>
  <si>
    <t>1.1.3.</t>
  </si>
  <si>
    <t>účasť dospelých na vzdelávaní</t>
  </si>
  <si>
    <t>4.3.2.</t>
  </si>
  <si>
    <t>produkcia emisií v priemysle (PM 2.5)</t>
  </si>
  <si>
    <t>2.2.2.</t>
  </si>
  <si>
    <t>podnikové výdavky na inovácie ako percento obratu</t>
  </si>
  <si>
    <t>4.3.3.</t>
  </si>
  <si>
    <t>vývoj environmentálnych technológií</t>
  </si>
  <si>
    <t>2.3.2.</t>
  </si>
  <si>
    <t>IKT špecialisti</t>
  </si>
  <si>
    <t>1.1.1.</t>
  </si>
  <si>
    <t>absolventi doktorandského štúdia v STEM odboroch</t>
  </si>
  <si>
    <t>1.1.2.</t>
  </si>
  <si>
    <t>populácia vo veku 25-34 s VŠ vzdelaním</t>
  </si>
  <si>
    <t>3.3.2.</t>
  </si>
  <si>
    <t>prihlášky obchodných známok</t>
  </si>
  <si>
    <t>3.2.2.</t>
  </si>
  <si>
    <t>spoločné publikácie verejného a súkromného sektora</t>
  </si>
  <si>
    <t>4.3.1.</t>
  </si>
  <si>
    <t>produktivita výrobných zdrojov</t>
  </si>
  <si>
    <t>1.3.2.</t>
  </si>
  <si>
    <t>základné digitálne zručnosti</t>
  </si>
  <si>
    <t>4.1.1.</t>
  </si>
  <si>
    <t>zamestnanosť v znalostne intenzívnych aktivitách</t>
  </si>
  <si>
    <t>4.2.2.</t>
  </si>
  <si>
    <t>export znalostne intenzívnych služieb</t>
  </si>
  <si>
    <t>1.2.1.</t>
  </si>
  <si>
    <t>spoločné medzinárodné vedecké publikácie</t>
  </si>
  <si>
    <t>1.2.3.</t>
  </si>
  <si>
    <t>zahraniční doktorandi</t>
  </si>
  <si>
    <t>1.3.1.</t>
  </si>
  <si>
    <t>širokopásmové pripojenie vo firmách</t>
  </si>
  <si>
    <t>2.3.1.</t>
  </si>
  <si>
    <t>IKT vzdelávanie zamestnancov</t>
  </si>
  <si>
    <t>3.2.1.</t>
  </si>
  <si>
    <t>spolupráca MSP v inováciách</t>
  </si>
  <si>
    <t>4.1.2.</t>
  </si>
  <si>
    <t>zamestnanosť v inovačných podnikoch</t>
  </si>
  <si>
    <t>2.1.1.</t>
  </si>
  <si>
    <t>verejné výdavky na výskum a vývoj</t>
  </si>
  <si>
    <t>2.2.3.</t>
  </si>
  <si>
    <t>podnikové výdavky na inovácie na zamestnanca</t>
  </si>
  <si>
    <t>3.1.1.</t>
  </si>
  <si>
    <t>produktoví inovátori (MSP)</t>
  </si>
  <si>
    <t>3.1.2.</t>
  </si>
  <si>
    <t>procesní inovátori (MSP)</t>
  </si>
  <si>
    <t>1.2.2.</t>
  </si>
  <si>
    <t>špičkové domáce vedecké publikácie</t>
  </si>
  <si>
    <t>3.3.3.</t>
  </si>
  <si>
    <t>dizajnové prihlášky</t>
  </si>
  <si>
    <t>2.1.2.</t>
  </si>
  <si>
    <t>rizikový kapitál</t>
  </si>
  <si>
    <t>3.3.1.</t>
  </si>
  <si>
    <t>patentové prihlášky</t>
  </si>
  <si>
    <t>2.1.3.</t>
  </si>
  <si>
    <t>podpora podnikového VaV z verejných zdrojov vrátane daňovej podpory</t>
  </si>
  <si>
    <t>2.2.1.</t>
  </si>
  <si>
    <t>výdavky podnikateľského prostredia na VaV</t>
  </si>
  <si>
    <t>3.2.3.</t>
  </si>
  <si>
    <t>pracovná mobilita vo vede a technike</t>
  </si>
  <si>
    <t>Eurostat, GERD by sector of performance and source of funds, Percentage of gross domestic product (GDP)</t>
  </si>
  <si>
    <t>Eurostat, GERD by sector of performance and source of funds, 2021, % HDP</t>
  </si>
  <si>
    <t>GEO (Labels)</t>
  </si>
  <si>
    <t>public 2021</t>
  </si>
  <si>
    <t>business 2021</t>
  </si>
  <si>
    <t>2011</t>
  </si>
  <si>
    <t>2012</t>
  </si>
  <si>
    <t>2013</t>
  </si>
  <si>
    <t>2014</t>
  </si>
  <si>
    <t>2015</t>
  </si>
  <si>
    <t>2016</t>
  </si>
  <si>
    <t>2017</t>
  </si>
  <si>
    <t>2018</t>
  </si>
  <si>
    <t>2019</t>
  </si>
  <si>
    <t>2020</t>
  </si>
  <si>
    <t>2021</t>
  </si>
  <si>
    <t>EÚ 27 súkromný</t>
  </si>
  <si>
    <t>SK súkromný</t>
  </si>
  <si>
    <t>EÚ 27 verejný</t>
  </si>
  <si>
    <t>SK verejný</t>
  </si>
  <si>
    <t xml:space="preserve">Graf 2.4 Podiel rôznych typov výskumu vo verejnom sektore, 2020 </t>
  </si>
  <si>
    <t>Eurostat, GERD by sector of performance and type of R&amp;D, mil. eur</t>
  </si>
  <si>
    <t>základný výskum</t>
  </si>
  <si>
    <t>aplikovaný výskum</t>
  </si>
  <si>
    <t>vývoj</t>
  </si>
  <si>
    <t>priemer</t>
  </si>
  <si>
    <t>average</t>
  </si>
  <si>
    <t>niekoľko krajín nereportuje higher ed (finsko, svedsko, nemecko, holandsko)</t>
  </si>
  <si>
    <t>preto ich vyhadzujem z oboch grafov</t>
  </si>
  <si>
    <t>Eurostat, GERD by sector of performance and source of funds, 2020, %</t>
  </si>
  <si>
    <t>KO</t>
  </si>
  <si>
    <t>Zdrojové dáta</t>
  </si>
  <si>
    <t>TIME</t>
  </si>
  <si>
    <t>Spolu ŠR</t>
  </si>
  <si>
    <t>súkromný sektor</t>
  </si>
  <si>
    <t>Podiel súkr. sektora na VaV zo ŠR</t>
  </si>
  <si>
    <t>European Union - 27 countries (from 2020)</t>
  </si>
  <si>
    <t>Euro area – 20 countries (from 2023)</t>
  </si>
  <si>
    <t>Euro area - 19 countries  (2015-2022)</t>
  </si>
  <si>
    <t>Belgium</t>
  </si>
  <si>
    <t>:</t>
  </si>
  <si>
    <t>Bulgaria</t>
  </si>
  <si>
    <t>Czechia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</si>
  <si>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</si>
  <si>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</si>
  <si>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</si>
  <si>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</si>
  <si>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</si>
  <si>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</si>
  <si>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</si>
  <si>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</si>
  <si>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</si>
  <si>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</si>
  <si>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</si>
  <si>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</si>
  <si>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</si>
  <si>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</si>
  <si>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</si>
  <si>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</si>
  <si>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</si>
  <si>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</si>
  <si>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</si>
  <si>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</si>
  <si>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</si>
  <si>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</si>
  <si>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</si>
  <si>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</si>
  <si>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</si>
  <si>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</si>
  <si>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Switzerland</t>
  </si>
  <si>
    <t>United Kingdom</t>
  </si>
  <si>
    <t>Bosnia and Herzegovina</t>
  </si>
  <si>
    <t>Montenegro</t>
  </si>
  <si>
    <t>North Macedonia</t>
  </si>
  <si>
    <t>Serbia</t>
  </si>
  <si>
    <t>Türkiye</t>
  </si>
  <si>
    <t>Russia</t>
  </si>
  <si>
    <t>United States</t>
  </si>
  <si>
    <t>China except Hong Kong</t>
  </si>
  <si>
    <t>Japan</t>
  </si>
  <si>
    <t>South Korea</t>
  </si>
  <si>
    <t xml:space="preserve">Eurostat, GERD by sector of performance and source of funds, % HDP, </t>
  </si>
  <si>
    <t>súkromné výdavky financované zo ŠR</t>
  </si>
  <si>
    <t>výdavky na VaV v súkromnom sektore</t>
  </si>
  <si>
    <t>Graf 2.8 Výdavky na VaV zo ŠR a celkové výdavky vrátane rozpočtových zdrojov, mil. eur</t>
  </si>
  <si>
    <t>Eurostat, GERD by sector of performance and source of funds, GBARD by socioeconomic objectives, mil. eur</t>
  </si>
  <si>
    <t>výdavky na VaV zo ŠR</t>
  </si>
  <si>
    <t>rozpočtové zdroje va VaV (GBARD)</t>
  </si>
  <si>
    <t>Zdroje:</t>
  </si>
  <si>
    <t>Eurostat, Share of GBARD in total general government expenditure, mil. eur</t>
  </si>
  <si>
    <t/>
  </si>
  <si>
    <t>Eurostat, GBARD by type of funding, 2021</t>
  </si>
  <si>
    <t>inštitucionálne</t>
  </si>
  <si>
    <t>projektové</t>
  </si>
  <si>
    <t>total</t>
  </si>
  <si>
    <t>inst</t>
  </si>
  <si>
    <t>project</t>
  </si>
  <si>
    <t>Graf 2.11 Rozpočtové výdavky na VaV zo ŠR a z EÚ fondov (čerpanie)</t>
  </si>
  <si>
    <t>RIS</t>
  </si>
  <si>
    <t>2023 (rozpis)</t>
  </si>
  <si>
    <t>ZÚ ŠR</t>
  </si>
  <si>
    <t>EÚ zdroje</t>
  </si>
  <si>
    <t>Graf 2.12 Schválený rozpis a čerpanie zdrojov na VaV zo ŠR a EÚ zdrojov </t>
  </si>
  <si>
    <t>ŠR schválený</t>
  </si>
  <si>
    <t>ŠR čerpanie</t>
  </si>
  <si>
    <t>EÚ+spolufin schválený</t>
  </si>
  <si>
    <t>EÚ+spolufin čerpanie</t>
  </si>
  <si>
    <t>Eurostat, Makroekonomická prognóza MF SR (september 2022), výpočty ÚV SR</t>
  </si>
  <si>
    <t>Štátny rozpočet</t>
  </si>
  <si>
    <t>Plán obnovy</t>
  </si>
  <si>
    <t xml:space="preserve">-   </t>
  </si>
  <si>
    <t xml:space="preserve"> -   </t>
  </si>
  <si>
    <t>EŠIF</t>
  </si>
  <si>
    <t>* Údaje červeným písmom predstavujú vlastné výpočty VAIA</t>
  </si>
  <si>
    <t>Graf 2.14 Daňové stimuly na VaV, % HDP , 2020</t>
  </si>
  <si>
    <t>OECD, R&amp;D tax expenditure and direct government funding of BERD</t>
  </si>
  <si>
    <t>OECD</t>
  </si>
  <si>
    <t>2010</t>
  </si>
  <si>
    <t>Eurostat,  [INN_CIS12_EXP__custom_5487218], 2020, v tis. Eur</t>
  </si>
  <si>
    <t>IL</t>
  </si>
  <si>
    <t>Graf 2.17 Podiel VO inovácií z celkového objemu VO, %, 2016</t>
  </si>
  <si>
    <t>Benchmarking of innovation procurement investments and policy frameworks across Europe</t>
  </si>
  <si>
    <t>The strategic use of public procurement for innovation in the digital economy</t>
  </si>
  <si>
    <t>podiel VO na inovatívne riešenia</t>
  </si>
  <si>
    <t>objem mld.</t>
  </si>
  <si>
    <t xml:space="preserve">Hlavná kniha RVS, MF SR </t>
  </si>
  <si>
    <t>V3</t>
  </si>
  <si>
    <t>EU</t>
  </si>
  <si>
    <t>Country</t>
  </si>
  <si>
    <t>SR_ciel_2025</t>
  </si>
  <si>
    <t>Czech Republic</t>
  </si>
  <si>
    <t>* Údaje červeným písmom predstavujú vlastné výpočty MFSR</t>
  </si>
  <si>
    <t>OECD Education at a Glance 2022, Table B6.1. [International and foreign student mobility in tertiary education (2015 and 2020)]</t>
  </si>
  <si>
    <t>EÚ 22</t>
  </si>
  <si>
    <t>Number of international or foreign students (in thousands)</t>
  </si>
  <si>
    <t>International or foreign student enrolment as a percentage of total tertiary enrolment</t>
  </si>
  <si>
    <t>Percentage of national tertiary students enrolled abroad</t>
  </si>
  <si>
    <t>Number of international or foreign students per national student abroad</t>
  </si>
  <si>
    <t>Number of international or foreign students for every hundred national students home and abroad</t>
  </si>
  <si>
    <t>Percentage of international or foreign students coming from neighbouring countries</t>
  </si>
  <si>
    <t>International education market share</t>
  </si>
  <si>
    <t>Short-cycle tertiary</t>
  </si>
  <si>
    <t xml:space="preserve">Bachelor’s </t>
  </si>
  <si>
    <t>Master’s</t>
  </si>
  <si>
    <t>Doctoral</t>
  </si>
  <si>
    <t>All tertiary</t>
  </si>
  <si>
    <t>International students</t>
  </si>
  <si>
    <t>Australia</t>
  </si>
  <si>
    <t>Chile</t>
  </si>
  <si>
    <t>a</t>
  </si>
  <si>
    <t>Israel</t>
  </si>
  <si>
    <t>m</t>
  </si>
  <si>
    <t>Mexico</t>
  </si>
  <si>
    <t>New Zealand</t>
  </si>
  <si>
    <t>Foreign students</t>
  </si>
  <si>
    <t>Canada</t>
  </si>
  <si>
    <t>Colombia</t>
  </si>
  <si>
    <t>Costa Rica</t>
  </si>
  <si>
    <t>Korea</t>
  </si>
  <si>
    <t>Slovak Republic</t>
  </si>
  <si>
    <t>OECD total</t>
  </si>
  <si>
    <t>EU22 total</t>
  </si>
  <si>
    <t>Partners</t>
  </si>
  <si>
    <t>Argentina</t>
  </si>
  <si>
    <t>Brazil</t>
  </si>
  <si>
    <t>China</t>
  </si>
  <si>
    <t>India</t>
  </si>
  <si>
    <t>Indonesia</t>
  </si>
  <si>
    <t>Saudi Arabia</t>
  </si>
  <si>
    <t>South Africa</t>
  </si>
  <si>
    <t>Note: See Definitions and Methodology sections for more information. Data on short-cycle tertiary (Columns 2 and 6) are available for consultation on line (see StatLink below).</t>
  </si>
  <si>
    <t>1. Data on short-cycle tertiary programmes are based on nationality and refer to the Flemish community only.</t>
  </si>
  <si>
    <t>2. Year of reference 2019.</t>
  </si>
  <si>
    <t>3. Year of reference 2018.</t>
  </si>
  <si>
    <r>
      <rPr>
        <b/>
        <sz val="10"/>
        <rFont val="Calibri"/>
        <family val="2"/>
        <charset val="238"/>
        <scheme val="minor"/>
      </rPr>
      <t>Source:</t>
    </r>
    <r>
      <rPr>
        <sz val="10"/>
        <rFont val="Calibri"/>
        <family val="2"/>
        <charset val="238"/>
        <scheme val="minor"/>
      </rPr>
      <t xml:space="preserve"> OECD/UIS/Eurostat (2022). See </t>
    </r>
    <r>
      <rPr>
        <i/>
        <sz val="10"/>
        <rFont val="Calibri"/>
        <family val="2"/>
        <charset val="238"/>
        <scheme val="minor"/>
      </rPr>
      <t>Source</t>
    </r>
    <r>
      <rPr>
        <sz val="10"/>
        <rFont val="Calibri"/>
        <family val="2"/>
        <charset val="238"/>
        <scheme val="minor"/>
      </rPr>
      <t xml:space="preserve"> section for more information and Annex 3 for notes (https://www.oecd.org/education/education-at-a-glance/EAG2022_X3-B.pdf).</t>
    </r>
  </si>
  <si>
    <t>Information on data for Israel: https://oe.cd/israel-disclaimer</t>
  </si>
  <si>
    <t>Please refer to the Reader's Guide for information concerning symbols for missing data and abbreviations.</t>
  </si>
  <si>
    <t>OECD, Educational expenditure by Source and destination</t>
  </si>
  <si>
    <t>výučba</t>
  </si>
  <si>
    <t>doplnkové služby</t>
  </si>
  <si>
    <t>výskum a vývoj</t>
  </si>
  <si>
    <t>spolu</t>
  </si>
  <si>
    <t>výučba a doplnkové služby</t>
  </si>
  <si>
    <t>Luxembursko</t>
  </si>
  <si>
    <t>Švédsko</t>
  </si>
  <si>
    <t>Dánsko</t>
  </si>
  <si>
    <t>Rakúsko</t>
  </si>
  <si>
    <t>Belgicko</t>
  </si>
  <si>
    <t>Holandko</t>
  </si>
  <si>
    <t>Nemecko</t>
  </si>
  <si>
    <t>OECD priemer</t>
  </si>
  <si>
    <t>EÚ 22 priemer</t>
  </si>
  <si>
    <t>Francúzsko</t>
  </si>
  <si>
    <t>Fínsko</t>
  </si>
  <si>
    <t>Česko</t>
  </si>
  <si>
    <t>Írsko</t>
  </si>
  <si>
    <t>Estónsko</t>
  </si>
  <si>
    <t>Slovinsko</t>
  </si>
  <si>
    <t>Španielsko</t>
  </si>
  <si>
    <t>Poľsko</t>
  </si>
  <si>
    <t>Slovensko</t>
  </si>
  <si>
    <t>Lotyšsko</t>
  </si>
  <si>
    <t>Taliansko</t>
  </si>
  <si>
    <t>Maďarsko</t>
  </si>
  <si>
    <t>Portugalsko</t>
  </si>
  <si>
    <t>Litva</t>
  </si>
  <si>
    <t>Grécko</t>
  </si>
  <si>
    <t>Total expenditure on educational institutions per full-time equivalent student for core educational services, ancillary services and R&amp;D (2019)</t>
  </si>
  <si>
    <t>In equivalent USD converted using PPPs for GDP, direct expenditure within educational institutions, by level of education</t>
  </si>
  <si>
    <t xml:space="preserve">Primary, secondary and post-secondary non-tertiary </t>
  </si>
  <si>
    <t>Tertiary</t>
  </si>
  <si>
    <t xml:space="preserve">Primary to tertiary </t>
  </si>
  <si>
    <t>Core services</t>
  </si>
  <si>
    <t>Ancillary services</t>
  </si>
  <si>
    <t>All services</t>
  </si>
  <si>
    <t>R&amp;D</t>
  </si>
  <si>
    <t>All services excluding R&amp;D</t>
  </si>
  <si>
    <t>x(7)</t>
  </si>
  <si>
    <t>x(12)</t>
  </si>
  <si>
    <t>d</t>
  </si>
  <si>
    <t>x(3)</t>
  </si>
  <si>
    <t>x(3,7)</t>
  </si>
  <si>
    <t>OECD average</t>
  </si>
  <si>
    <t>EU22 average</t>
  </si>
  <si>
    <t>G20 average</t>
  </si>
  <si>
    <r>
      <t>Note: The average expenditure per student on all services and on all services excluding R&amp;D only includes countries with a full breakdown by service and might differ from the values reported in Table C1.1. Some levels of education are included with others. Refer to "x" code in Table C1.1 for details. See</t>
    </r>
    <r>
      <rPr>
        <i/>
        <sz val="10"/>
        <color theme="1"/>
        <rFont val="Calibri"/>
        <family val="2"/>
        <charset val="238"/>
        <scheme val="minor"/>
      </rPr>
      <t xml:space="preserve"> Definitions </t>
    </r>
    <r>
      <rPr>
        <sz val="10"/>
        <color theme="1"/>
        <rFont val="Calibri"/>
        <family val="2"/>
        <charset val="238"/>
        <scheme val="minor"/>
      </rPr>
      <t>and</t>
    </r>
    <r>
      <rPr>
        <i/>
        <sz val="10"/>
        <color theme="1"/>
        <rFont val="Calibri"/>
        <family val="2"/>
        <charset val="238"/>
        <scheme val="minor"/>
      </rPr>
      <t xml:space="preserve"> Methodology </t>
    </r>
    <r>
      <rPr>
        <sz val="10"/>
        <color theme="1"/>
        <rFont val="Calibri"/>
        <family val="2"/>
        <charset val="238"/>
        <scheme val="minor"/>
      </rPr>
      <t xml:space="preserve">sections for more information. Data and more breakdowns available at http://stats.oecd.org, </t>
    </r>
    <r>
      <rPr>
        <i/>
        <sz val="10"/>
        <color theme="1"/>
        <rFont val="Calibri"/>
        <family val="2"/>
        <charset val="238"/>
        <scheme val="minor"/>
      </rPr>
      <t>Education at a Glance Database</t>
    </r>
    <r>
      <rPr>
        <sz val="10"/>
        <color theme="1"/>
        <rFont val="Calibri"/>
        <family val="2"/>
        <charset val="238"/>
        <scheme val="minor"/>
      </rPr>
      <t xml:space="preserve">. </t>
    </r>
  </si>
  <si>
    <t>1. Primary education includes pre-primary programmes. Post-secondary non-tertiary figures are treated as negligible.</t>
  </si>
  <si>
    <t>2. Year of reference 2018.</t>
  </si>
  <si>
    <r>
      <t xml:space="preserve">Source: </t>
    </r>
    <r>
      <rPr>
        <sz val="10"/>
        <rFont val="Calibri"/>
        <family val="2"/>
        <charset val="238"/>
        <scheme val="minor"/>
      </rPr>
      <t>OECD/UIS/Eurostat (2022). See</t>
    </r>
    <r>
      <rPr>
        <i/>
        <sz val="10"/>
        <rFont val="Calibri"/>
        <family val="2"/>
        <charset val="238"/>
        <scheme val="minor"/>
      </rPr>
      <t xml:space="preserve"> Source </t>
    </r>
    <r>
      <rPr>
        <sz val="10"/>
        <rFont val="Calibri"/>
        <family val="2"/>
        <charset val="238"/>
        <scheme val="minor"/>
      </rPr>
      <t>section for more information and Annex 3 for notes (https://www.oecd.org/education/education-at-a-glance/EAG2022_X3-C.pdf).</t>
    </r>
  </si>
  <si>
    <t xml:space="preserve">Information on data for Israel: https://oe.cd/israel-disclaimer </t>
  </si>
  <si>
    <t>Zdroj</t>
  </si>
  <si>
    <t>OECD, 2023, Educational attainment and labour-force status</t>
  </si>
  <si>
    <t>share mg</t>
  </si>
  <si>
    <t>INDICATOR</t>
  </si>
  <si>
    <t>Share of population by educational attainment</t>
  </si>
  <si>
    <t>Reference year</t>
  </si>
  <si>
    <t>Latest available year</t>
  </si>
  <si>
    <t>Age</t>
  </si>
  <si>
    <t>25-34 years</t>
  </si>
  <si>
    <t>ISCED 2011 A education level</t>
  </si>
  <si>
    <t>Tertiary education</t>
  </si>
  <si>
    <t>Below upper secondary education</t>
  </si>
  <si>
    <t>Upper secondary or post-secondary non-tertiary education</t>
  </si>
  <si>
    <t xml:space="preserve">  Short-cycle tertiary education</t>
  </si>
  <si>
    <t xml:space="preserve">  Bachelor’s or equivalent education</t>
  </si>
  <si>
    <t xml:space="preserve">  Master’s or equivalent education</t>
  </si>
  <si>
    <t xml:space="preserve">  Doctoral or equivalent education</t>
  </si>
  <si>
    <t>%</t>
  </si>
  <si>
    <t>share tertiary no phd</t>
  </si>
  <si>
    <t>..</t>
  </si>
  <si>
    <t>OECD - Average</t>
  </si>
  <si>
    <t>European Union 22 members in OECD</t>
  </si>
  <si>
    <t>G20</t>
  </si>
  <si>
    <t>Non-OECD Economies</t>
  </si>
  <si>
    <t xml:space="preserve">  Argentina</t>
  </si>
  <si>
    <t>Percentage, 2021</t>
  </si>
  <si>
    <t xml:space="preserve">  Brazil</t>
  </si>
  <si>
    <t xml:space="preserve">  China (People's Republic of)</t>
  </si>
  <si>
    <t>Percentage, 2020</t>
  </si>
  <si>
    <t xml:space="preserve">  India</t>
  </si>
  <si>
    <t xml:space="preserve">  Indonesia</t>
  </si>
  <si>
    <t xml:space="preserve">  South Africa</t>
  </si>
  <si>
    <t>Data extracted on 23 Jun 2023 07:03 UTC (GMT) from OECD.Stat</t>
  </si>
  <si>
    <t>Legend:</t>
  </si>
  <si>
    <t>w:</t>
  </si>
  <si>
    <t>Includes data from another category</t>
  </si>
  <si>
    <t>x:</t>
  </si>
  <si>
    <t>Data included in another category</t>
  </si>
  <si>
    <t>c:</t>
  </si>
  <si>
    <t>Data below the publication limit</t>
  </si>
  <si>
    <t>m:</t>
  </si>
  <si>
    <t>Missing data</t>
  </si>
  <si>
    <t>z:</t>
  </si>
  <si>
    <t>Not applicable</t>
  </si>
  <si>
    <t>2015S</t>
  </si>
  <si>
    <t>2016S</t>
  </si>
  <si>
    <t>2017S</t>
  </si>
  <si>
    <t>2018S</t>
  </si>
  <si>
    <t>2019S</t>
  </si>
  <si>
    <t>2020S</t>
  </si>
  <si>
    <t>2021S</t>
  </si>
  <si>
    <t>2022S</t>
  </si>
  <si>
    <t>2023N</t>
  </si>
  <si>
    <t>2024N</t>
  </si>
  <si>
    <t>2025N</t>
  </si>
  <si>
    <t>Označenia riadkov</t>
  </si>
  <si>
    <t>Čerpanie December</t>
  </si>
  <si>
    <t>Schválený Parlamentný rozpis</t>
  </si>
  <si>
    <t>077 Vysokoškolské vzdelávanie a veda, sociálna podpora študentov vysokých škôl</t>
  </si>
  <si>
    <t>Poskytovanie VŠ vzdelávania a zabezpečenie prevádzky VŠ</t>
  </si>
  <si>
    <t>Vysokoškolská veda a technika</t>
  </si>
  <si>
    <t>Rozvoj vysokého školstva</t>
  </si>
  <si>
    <t>Usmerňovanie, koordinácia a podpora aktivít v oblasti VŠ</t>
  </si>
  <si>
    <t>Sociálna podpora študentov vysokých škôl</t>
  </si>
  <si>
    <t>Celkový súčet</t>
  </si>
  <si>
    <t>podiel na HDP</t>
  </si>
  <si>
    <t>EUROSTAT: GERD by sector of performance and source of funds [RD_E_GERDFUND__custom_5512689]</t>
  </si>
  <si>
    <t>vláda</t>
  </si>
  <si>
    <t>VŠ z vlastných zdrojov</t>
  </si>
  <si>
    <t>zvyšok sveta</t>
  </si>
  <si>
    <t>business</t>
  </si>
  <si>
    <t>súkromné non profit</t>
  </si>
  <si>
    <t>68179,14</t>
  </si>
  <si>
    <t>53055,53</t>
  </si>
  <si>
    <t>-1997,65</t>
  </si>
  <si>
    <t>57212,16</t>
  </si>
  <si>
    <t>44885,95</t>
  </si>
  <si>
    <t>57010,53</t>
  </si>
  <si>
    <t>44760,88</t>
  </si>
  <si>
    <t>856,82</t>
  </si>
  <si>
    <t>-2602,95</t>
  </si>
  <si>
    <t>-0,955</t>
  </si>
  <si>
    <t>926,19</t>
  </si>
  <si>
    <t>-0,001</t>
  </si>
  <si>
    <t>Germany (until 1990 former territory of the FRG)</t>
  </si>
  <si>
    <t>19961,92</t>
  </si>
  <si>
    <t>16477,76</t>
  </si>
  <si>
    <t>161,47</t>
  </si>
  <si>
    <t>119,23</t>
  </si>
  <si>
    <t>0,9</t>
  </si>
  <si>
    <t>12,65</t>
  </si>
  <si>
    <t>27,7</t>
  </si>
  <si>
    <t>0,01</t>
  </si>
  <si>
    <t>-1038,82</t>
  </si>
  <si>
    <t>792,62</t>
  </si>
  <si>
    <t>531,12</t>
  </si>
  <si>
    <t>63,66</t>
  </si>
  <si>
    <t>51,8</t>
  </si>
  <si>
    <t>0,7</t>
  </si>
  <si>
    <t>145,34</t>
  </si>
  <si>
    <t>10810,08</t>
  </si>
  <si>
    <t>1488,81</t>
  </si>
  <si>
    <t>162,2</t>
  </si>
  <si>
    <t>511,23</t>
  </si>
  <si>
    <t>0,001</t>
  </si>
  <si>
    <t>0,092</t>
  </si>
  <si>
    <t>46,41</t>
  </si>
  <si>
    <t>5777,89</t>
  </si>
  <si>
    <t>0,33</t>
  </si>
  <si>
    <t>104,6</t>
  </si>
  <si>
    <t>57,3</t>
  </si>
  <si>
    <t>3,5</t>
  </si>
  <si>
    <t>6,7</t>
  </si>
  <si>
    <t>37,1</t>
  </si>
  <si>
    <t>0,797</t>
  </si>
  <si>
    <t>1,93</t>
  </si>
  <si>
    <t>7,77</t>
  </si>
  <si>
    <t>22,9</t>
  </si>
  <si>
    <t>0,612</t>
  </si>
  <si>
    <t>0,521</t>
  </si>
  <si>
    <t>0,427</t>
  </si>
  <si>
    <t>2726,7</t>
  </si>
  <si>
    <t>-2726,7</t>
  </si>
  <si>
    <t>185,67</t>
  </si>
  <si>
    <t>103,67</t>
  </si>
  <si>
    <t>0,26</t>
  </si>
  <si>
    <t>0,127</t>
  </si>
  <si>
    <t>178,89</t>
  </si>
  <si>
    <t>1,15</t>
  </si>
  <si>
    <t>1702,8</t>
  </si>
  <si>
    <t>1322,5</t>
  </si>
  <si>
    <t>40,8</t>
  </si>
  <si>
    <t>52,7</t>
  </si>
  <si>
    <t>82,6</t>
  </si>
  <si>
    <t>-0,2</t>
  </si>
  <si>
    <t>-3880,28</t>
  </si>
  <si>
    <t>MŠVVaŠ SR, MF SR</t>
  </si>
  <si>
    <t>Účel alokácie</t>
  </si>
  <si>
    <t>Alokácia</t>
  </si>
  <si>
    <t>Spolu</t>
  </si>
  <si>
    <t>APVV</t>
  </si>
  <si>
    <t>Rozpis dotácie</t>
  </si>
  <si>
    <t>VEGA</t>
  </si>
  <si>
    <t>KEGA</t>
  </si>
  <si>
    <t>VaV valorizacia</t>
  </si>
  <si>
    <t>špičkové tímy</t>
  </si>
  <si>
    <t>prístupy do EIZ</t>
  </si>
  <si>
    <t>rezerva</t>
  </si>
  <si>
    <t>VaV podľa výkonu</t>
  </si>
  <si>
    <t>Priemerný výkon za 6 rokov</t>
  </si>
  <si>
    <t>Publikačná  činnosť</t>
  </si>
  <si>
    <t>Excelentné pracoviská</t>
  </si>
  <si>
    <t>Zahraničné granty</t>
  </si>
  <si>
    <t>Počet doktorandov</t>
  </si>
  <si>
    <t>Domáce granty</t>
  </si>
  <si>
    <t>Výsk.projekty od iných subjektov</t>
  </si>
  <si>
    <t>Umelecká tvorba</t>
  </si>
  <si>
    <t>MŠVVaŠ SR</t>
  </si>
  <si>
    <t>Objem podľa priemerného výkonu za 6 rokov</t>
  </si>
  <si>
    <t>Objem podľa domácich grantov</t>
  </si>
  <si>
    <t>Objem podľa výskumných projektov od iných subjektov</t>
  </si>
  <si>
    <t>Objem podľa zahraničných grantov</t>
  </si>
  <si>
    <t>Objem podľa doktorandov po dizertačnej skúške</t>
  </si>
  <si>
    <t xml:space="preserve">Objem podľa publikačnej  činnosti </t>
  </si>
  <si>
    <t>Objem podľa umeleckej tvorby</t>
  </si>
  <si>
    <t>Objem pre excelentné pracoviská</t>
  </si>
  <si>
    <t>Trenčianska univerzita Alexandra Dubčeka v Trenčíne</t>
  </si>
  <si>
    <t>Technická univerzita v Košiciach</t>
  </si>
  <si>
    <t>Slovenská technická univerzita v Bratislave</t>
  </si>
  <si>
    <t>Technická univerzita vo Zvolene</t>
  </si>
  <si>
    <t>Vysoká škola výtvarných umení v Bratislave</t>
  </si>
  <si>
    <t>Univerzita Komenského v Bratislave</t>
  </si>
  <si>
    <t>Žilinská univerzita v Žiline</t>
  </si>
  <si>
    <t>Slovenská poľnohospodárska univerzita v Nitre</t>
  </si>
  <si>
    <t>Univerzita Pavla Jozefa Šafárika v Košiciach</t>
  </si>
  <si>
    <t>Akadémia umení v Banskej Bystrici</t>
  </si>
  <si>
    <t>Vysoká škola múzických umení v Bratislave</t>
  </si>
  <si>
    <t>Trnavská univerzita v Trnave</t>
  </si>
  <si>
    <t>Univerzita Konštantína Filozofa v Nitre</t>
  </si>
  <si>
    <t>Univerzita veterinárskeho lekárstva a farmácie v Košiciach</t>
  </si>
  <si>
    <t>Univerzita sv. Cyrila a Metoda v Trnave</t>
  </si>
  <si>
    <t>Univerzita J. Selyeho</t>
  </si>
  <si>
    <t>Prešovská univerzita v Prešove</t>
  </si>
  <si>
    <t>Univerzita Mateja Bela v Banskej Bystrici</t>
  </si>
  <si>
    <t>Ekonomická univerzita v Bratislave</t>
  </si>
  <si>
    <t>Katolícka univerzita v Ružomberku</t>
  </si>
  <si>
    <t>po4et u4itelov a vyskumnikov</t>
  </si>
  <si>
    <t>Objem podľa doktorandov</t>
  </si>
  <si>
    <t xml:space="preserve">spolu </t>
  </si>
  <si>
    <t>TUAD</t>
  </si>
  <si>
    <t>STU</t>
  </si>
  <si>
    <t>TUKE</t>
  </si>
  <si>
    <t>ŽU</t>
  </si>
  <si>
    <t>TUZVO</t>
  </si>
  <si>
    <t>UPJŠ</t>
  </si>
  <si>
    <t>SPU</t>
  </si>
  <si>
    <t>TVU</t>
  </si>
  <si>
    <t>UKF</t>
  </si>
  <si>
    <t>UVLF</t>
  </si>
  <si>
    <t>UMB</t>
  </si>
  <si>
    <t>UCM</t>
  </si>
  <si>
    <t>PU</t>
  </si>
  <si>
    <t>UJS</t>
  </si>
  <si>
    <t>KU</t>
  </si>
  <si>
    <t>VŠMU</t>
  </si>
  <si>
    <t>VŠVU</t>
  </si>
  <si>
    <t>Súčet z student</t>
  </si>
  <si>
    <t>Akadémia ozbrojených síl generála Milana Rastislava Štefánika</t>
  </si>
  <si>
    <t>Akadémia Policajného zboru</t>
  </si>
  <si>
    <t>Bratislavská medzinárodná škola liberálnych štúdií</t>
  </si>
  <si>
    <t>Collegium Humanum - Szkoła Główna Menedżerska</t>
  </si>
  <si>
    <t>Hudobná a umelecká akadémia Jána Albrechta - Banská Štiavnica, s. r. o., odborná vysoká škola</t>
  </si>
  <si>
    <t>INSTITUT SUPÉRIEUR SPÉCIALISÉ DE LA MODE (MOD´SPÉ Paris)</t>
  </si>
  <si>
    <t>Paneurópska vysoká škola</t>
  </si>
  <si>
    <t>Slovenská zdravotnícka univerzita v Bratislave</t>
  </si>
  <si>
    <t>Vysoká škola bezpečnostného manažérstva v Košiciach</t>
  </si>
  <si>
    <t>Vysoká škola Danubius</t>
  </si>
  <si>
    <t>Vysoká škola DTI</t>
  </si>
  <si>
    <t>Vysoká škola ekonómie a manažmentu v Bratislave</t>
  </si>
  <si>
    <t>Vysoká škola manažmentu</t>
  </si>
  <si>
    <t>Vysoká škola medzinárodného podnikania ISM Slovakia v Prešove</t>
  </si>
  <si>
    <t>Vysoká škola NEWTON, a.s.</t>
  </si>
  <si>
    <t>Vysoká škola zdravotníctva a sociálnej práce sv. Alžbety v Bratislave, n. o.</t>
  </si>
  <si>
    <t>Vysoká škola</t>
  </si>
  <si>
    <t>Počet učiteľov</t>
  </si>
  <si>
    <t>Počet výskumných zamestnancov</t>
  </si>
  <si>
    <t>merná jednotka</t>
  </si>
  <si>
    <t>osoby</t>
  </si>
  <si>
    <t>AU Banská Bystrica</t>
  </si>
  <si>
    <t>EU Bratislava</t>
  </si>
  <si>
    <t>KU Ružomberok</t>
  </si>
  <si>
    <t>PU Prešov</t>
  </si>
  <si>
    <t>SPU Nitra</t>
  </si>
  <si>
    <t>STU Bratislava</t>
  </si>
  <si>
    <t>TUKE Košice</t>
  </si>
  <si>
    <t>TUZVO Zvolen</t>
  </si>
  <si>
    <t>TUAD Trenčín</t>
  </si>
  <si>
    <t>TvU Trnava</t>
  </si>
  <si>
    <t>UCM Trnava</t>
  </si>
  <si>
    <t>UJS Komárno</t>
  </si>
  <si>
    <t>UK Bratislava</t>
  </si>
  <si>
    <t>UKF Nitra</t>
  </si>
  <si>
    <t>UMB Banská Bystrica</t>
  </si>
  <si>
    <t>UPJŠ Košice</t>
  </si>
  <si>
    <t>UVLF Košice</t>
  </si>
  <si>
    <t>VŠMU Bratislava</t>
  </si>
  <si>
    <t>VŠVU Bratislava</t>
  </si>
  <si>
    <t>ŽU Žilina</t>
  </si>
  <si>
    <t>Graf 3.9 Vývoj slovenských publikácií v režime otvoreného prístupu indexované vo WoS Core Collection</t>
  </si>
  <si>
    <t xml:space="preserve">Zdroj: </t>
  </si>
  <si>
    <t>Web of Science (Clarivate)</t>
  </si>
  <si>
    <t>Počet publikácií s afiliáciou slovenského autora - celkový počet a počet publikácií vydaných vo vydavateľstve MDPI</t>
  </si>
  <si>
    <t>Publication Years</t>
  </si>
  <si>
    <t>Publikácie bez MDPI</t>
  </si>
  <si>
    <t>MDPI</t>
  </si>
  <si>
    <t>Graf 3.10 Vydavateľstvá, kde najčastejšie publikujú slovenskí vedci – publikácie vstupujúce do financovania VŠ, 2022</t>
  </si>
  <si>
    <t>Rozpis dotácií VŠ, vlastné výpočty</t>
  </si>
  <si>
    <t>Podiel na 077 12</t>
  </si>
  <si>
    <t>Podiel na 077 11</t>
  </si>
  <si>
    <t>Springer Nature</t>
  </si>
  <si>
    <t>Springer IP AG</t>
  </si>
  <si>
    <t>Institute of E&amp;E Eng.</t>
  </si>
  <si>
    <t>UK v Bratislave</t>
  </si>
  <si>
    <t>EKONÓM</t>
  </si>
  <si>
    <t>TU v Košiciach</t>
  </si>
  <si>
    <t>Elsevier</t>
  </si>
  <si>
    <t>Predsedníctvo SAV</t>
  </si>
  <si>
    <t>SAV</t>
  </si>
  <si>
    <t>Personálne výdavky</t>
  </si>
  <si>
    <t>Súťažné zdroje</t>
  </si>
  <si>
    <t>Réžia</t>
  </si>
  <si>
    <t>MVTS</t>
  </si>
  <si>
    <t>Časopisy</t>
  </si>
  <si>
    <t>SASPRO</t>
  </si>
  <si>
    <t>Štipendium SAV</t>
  </si>
  <si>
    <t>MoRePro</t>
  </si>
  <si>
    <t>IMPULZ</t>
  </si>
  <si>
    <t>DoktoGranty</t>
  </si>
  <si>
    <t>Doktorandi</t>
  </si>
  <si>
    <t>% z celkového rozpočtu</t>
  </si>
  <si>
    <t>Dáta Predsedníctva SAV, MF SR</t>
  </si>
  <si>
    <t>b</t>
  </si>
  <si>
    <t>Celkový rozpočet</t>
  </si>
  <si>
    <t>EŠIF, Spolufinancovanie, Iné</t>
  </si>
  <si>
    <t>Kapitola ŠR</t>
  </si>
  <si>
    <t>Doktogranty</t>
  </si>
  <si>
    <t>MOREPRO</t>
  </si>
  <si>
    <t>Výkonové financovanie</t>
  </si>
  <si>
    <t>MP VO podľa podieľu na sume TP</t>
  </si>
  <si>
    <t>MP VO podľa celkovej výšky rozpočtu KTG 610</t>
  </si>
  <si>
    <t>Regular Assessment of the Research Institutes of the Slovak Academy of Sciences 2016-2021 (dokument poskytnutý Predsedníctvom SAV)</t>
  </si>
  <si>
    <t>Celkové hodnotenie</t>
  </si>
  <si>
    <t>Počet inštitúcií</t>
  </si>
  <si>
    <t>A</t>
  </si>
  <si>
    <t>A/B</t>
  </si>
  <si>
    <t>B</t>
  </si>
  <si>
    <t>B/C</t>
  </si>
  <si>
    <t>C</t>
  </si>
  <si>
    <t>C/D</t>
  </si>
  <si>
    <t>D</t>
  </si>
  <si>
    <t>Čiastkové hodnotenie</t>
  </si>
  <si>
    <t>Vedecká kvalita a produktivita</t>
  </si>
  <si>
    <t xml:space="preserve">Spoločenský, kultúrny alebo ekonomický dopad </t>
  </si>
  <si>
    <t>Stratégia a potenciál rozvoja</t>
  </si>
  <si>
    <t>Výročné správy jednotlivých ústavov SAV, RIS</t>
  </si>
  <si>
    <t>Zdroje financovania</t>
  </si>
  <si>
    <t>Zdroje z rozpočtu kapitoly</t>
  </si>
  <si>
    <t>Dotácie z iných rozpočtových kapitol</t>
  </si>
  <si>
    <t>Vlastné zdroje</t>
  </si>
  <si>
    <t>Iné</t>
  </si>
  <si>
    <t>dáta z RIS</t>
  </si>
  <si>
    <t>Ústav</t>
  </si>
  <si>
    <t>Rok</t>
  </si>
  <si>
    <t>1. kapitola SAV (111)</t>
  </si>
  <si>
    <t>MVTS výskumné projekty</t>
  </si>
  <si>
    <t>MVTS podpora</t>
  </si>
  <si>
    <t>Mobility</t>
  </si>
  <si>
    <t>SASPRO/MOREPRO</t>
  </si>
  <si>
    <t>DoktoGrant</t>
  </si>
  <si>
    <t>Vydávanie časopisov</t>
  </si>
  <si>
    <t>Vedecká výchova (štipendiá)</t>
  </si>
  <si>
    <t>VTS</t>
  </si>
  <si>
    <t>OTAS (630)</t>
  </si>
  <si>
    <t>Program štipendium SAV</t>
  </si>
  <si>
    <t>Teplo - TÚV</t>
  </si>
  <si>
    <t>Transféry jednotlivcom (PN, odstupné, odchodné)</t>
  </si>
  <si>
    <t>Zdroje mimo SAV (72c, 11O3, 11S1, 3AA1, 3AA2)</t>
  </si>
  <si>
    <t>2. ŠF EÚ vr. fin. zo ŠR</t>
  </si>
  <si>
    <t>ITMS Kvant, Zdravie</t>
  </si>
  <si>
    <t>QUTE</t>
  </si>
  <si>
    <t>3. medzinárodné grantové projekty</t>
  </si>
  <si>
    <t>z toho: H2020</t>
  </si>
  <si>
    <t>QUTE2</t>
  </si>
  <si>
    <t>4. iné štátne a verejné zdroje (spolu)</t>
  </si>
  <si>
    <t>podpora z kapitoly MŠVVaŠ SR (stimuly)</t>
  </si>
  <si>
    <t>ITMS Zdravie</t>
  </si>
  <si>
    <t>ITMS Kvant</t>
  </si>
  <si>
    <t>Úrad vlády - Plán obnovy</t>
  </si>
  <si>
    <t>5. ostatné zdroje</t>
  </si>
  <si>
    <t>Príjmy z prenájmu</t>
  </si>
  <si>
    <t>Príjmy z podnikateľskej činnosti</t>
  </si>
  <si>
    <t>Príjmy z expertnej činnosti a služieb</t>
  </si>
  <si>
    <t>AsÚ</t>
  </si>
  <si>
    <t>GgÚ</t>
  </si>
  <si>
    <t>ÚH</t>
  </si>
  <si>
    <t>ÚVZ</t>
  </si>
  <si>
    <t>CEMEA</t>
  </si>
  <si>
    <t>FÚ</t>
  </si>
  <si>
    <t>MÚ</t>
  </si>
  <si>
    <t>ÚEF</t>
  </si>
  <si>
    <t>EIÚ</t>
  </si>
  <si>
    <t>Úgt</t>
  </si>
  <si>
    <t>ÚI</t>
  </si>
  <si>
    <t>ÚMMS</t>
  </si>
  <si>
    <t>ÚMV</t>
  </si>
  <si>
    <t>ÚM</t>
  </si>
  <si>
    <t>ÚSTRACH</t>
  </si>
  <si>
    <t>CSČ</t>
  </si>
  <si>
    <t>BMC</t>
  </si>
  <si>
    <t>CEM</t>
  </si>
  <si>
    <t>NiÚ</t>
  </si>
  <si>
    <t>CBv</t>
  </si>
  <si>
    <t>ChÚ</t>
  </si>
  <si>
    <t>ÚACh</t>
  </si>
  <si>
    <t>ÚMB</t>
  </si>
  <si>
    <t>ÚPol</t>
  </si>
  <si>
    <t>ÚZoo</t>
  </si>
  <si>
    <t>CBRB</t>
  </si>
  <si>
    <t>PaÚ</t>
  </si>
  <si>
    <t>ÚEL</t>
  </si>
  <si>
    <t>ÚKE</t>
  </si>
  <si>
    <t>ArÚ</t>
  </si>
  <si>
    <t>HÚ</t>
  </si>
  <si>
    <t>ÚESA</t>
  </si>
  <si>
    <t>CSPV</t>
  </si>
  <si>
    <t>EkÚ</t>
  </si>
  <si>
    <t>FilÚ</t>
  </si>
  <si>
    <t>SocÚ</t>
  </si>
  <si>
    <t>ÚPV</t>
  </si>
  <si>
    <t>ÚŠaP</t>
  </si>
  <si>
    <t>ÚVSK</t>
  </si>
  <si>
    <t>CVU</t>
  </si>
  <si>
    <t>JÚĽŠ</t>
  </si>
  <si>
    <t>SÚJS</t>
  </si>
  <si>
    <t>ÚHV</t>
  </si>
  <si>
    <t>ÚOr</t>
  </si>
  <si>
    <t>ÚSlL</t>
  </si>
  <si>
    <t>ÚSvL</t>
  </si>
  <si>
    <t>ÚK</t>
  </si>
  <si>
    <t>Výročné správy o činnosti Akadémie vied ČR</t>
  </si>
  <si>
    <t>Štruktúra finančných zdrojov AV ČR (skutočnosť) v mil. KČ</t>
  </si>
  <si>
    <t>Vlastné zdroje (KČ)</t>
  </si>
  <si>
    <t>Konverzný kurz NBS</t>
  </si>
  <si>
    <t>1 euro = CZK</t>
  </si>
  <si>
    <t>ostatné</t>
  </si>
  <si>
    <t>k 31.12.2021</t>
  </si>
  <si>
    <t>prostriedky vlastných fondov</t>
  </si>
  <si>
    <t>k 31.12.2020</t>
  </si>
  <si>
    <t>zahraničné granty a dary</t>
  </si>
  <si>
    <t>k 31.12.2019</t>
  </si>
  <si>
    <t>predaj materiálu, cenných papierov</t>
  </si>
  <si>
    <t>k 31.12.2018</t>
  </si>
  <si>
    <t>úroky, kurzové zisky</t>
  </si>
  <si>
    <t>k 31.12.2017</t>
  </si>
  <si>
    <t>konferenčné poplatky</t>
  </si>
  <si>
    <t>predaj tovarov a služieb</t>
  </si>
  <si>
    <t>licencie</t>
  </si>
  <si>
    <t>nájomné</t>
  </si>
  <si>
    <t>predaj publikácií</t>
  </si>
  <si>
    <t>zákazky hlavnej činnosti</t>
  </si>
  <si>
    <t>Vlastné zdroje (EUR)</t>
  </si>
  <si>
    <t>Graf 3.18 Priemerný plat vedeckého pracovníka v eur</t>
  </si>
  <si>
    <t>Výročné správy SAV, AV ČR, verejných VŠ SR, verejných VŠ ČR</t>
  </si>
  <si>
    <t>AV ČR</t>
  </si>
  <si>
    <t>VŠ SR</t>
  </si>
  <si>
    <t>VŠ ČR</t>
  </si>
  <si>
    <t>ROK</t>
  </si>
  <si>
    <t>Počet profesorov</t>
  </si>
  <si>
    <t>Priemerný plat profesorov</t>
  </si>
  <si>
    <t xml:space="preserve">Počet docentov </t>
  </si>
  <si>
    <t>Priemerný plat docentov</t>
  </si>
  <si>
    <t xml:space="preserve">Počet  odborných asistentov </t>
  </si>
  <si>
    <t>Priemerný plat odborných asistentov</t>
  </si>
  <si>
    <t xml:space="preserve">Počet  asistentov </t>
  </si>
  <si>
    <t>Priemerný plat  asistentov</t>
  </si>
  <si>
    <t>Počet  lektorov</t>
  </si>
  <si>
    <t>Priemerný plat  lektorov</t>
  </si>
  <si>
    <t>Počet pedagogických pracovníkov VVI (ČR)</t>
  </si>
  <si>
    <t>Priemerný plat pedagogických pracovníkov VVI (ČR)</t>
  </si>
  <si>
    <t>Priemerný plat výskumných zamestnancov</t>
  </si>
  <si>
    <t>Vážený priemer</t>
  </si>
  <si>
    <t>krajina</t>
  </si>
  <si>
    <t>rok</t>
  </si>
  <si>
    <t>profesor</t>
  </si>
  <si>
    <t>docent</t>
  </si>
  <si>
    <t>odborný asistent</t>
  </si>
  <si>
    <t>asistent</t>
  </si>
  <si>
    <t>pedagogický pracovník VVI</t>
  </si>
  <si>
    <t>výskumný zamestnanec</t>
  </si>
  <si>
    <t>TU Košice</t>
  </si>
  <si>
    <t>SR</t>
  </si>
  <si>
    <t>ČR</t>
  </si>
  <si>
    <t>-</t>
  </si>
  <si>
    <t xml:space="preserve">KU Ružomberok </t>
  </si>
  <si>
    <t>TU Zvolen</t>
  </si>
  <si>
    <t>Univerzita Karlova (UK)</t>
  </si>
  <si>
    <t>Jihočeská univerzita v Českých Budějovicích (JU)</t>
  </si>
  <si>
    <t>Univerzita J. E. Purkyně v Ústí nad Labem (UJEP)</t>
  </si>
  <si>
    <t>Masarykova univerzita (MU)</t>
  </si>
  <si>
    <t>Univerzita Palackého v Olomouci (UPOL)</t>
  </si>
  <si>
    <t>Veterinární univerzita Brno (VFU)/(VETUNI)</t>
  </si>
  <si>
    <t>Ostravská univerzita (OU)</t>
  </si>
  <si>
    <t>Univerzita Hradec Králové (UHK)</t>
  </si>
  <si>
    <t>Slezská univerzita v Opavě (SU)</t>
  </si>
  <si>
    <t>České vysoké učení technické v Praze (ČVUT)</t>
  </si>
  <si>
    <t>Vysoká škola chemicko-technologická v Praze (VŠCHT)</t>
  </si>
  <si>
    <t>Západočeská univerzita v Plzni (ZČU)</t>
  </si>
  <si>
    <t>Technická univerzita v Liberci (TUL)</t>
  </si>
  <si>
    <t>Univerzita Pardubice (UPCE)</t>
  </si>
  <si>
    <t>Vysoké účení technické v Brně (VUT)</t>
  </si>
  <si>
    <t>Vysoká škola báňská - Technická univerzita Ostrava (VŠB-TUO)</t>
  </si>
  <si>
    <t>Univerzita Tomáše Bati ve Zlíne (UTB)</t>
  </si>
  <si>
    <t>Vysoká škola ekonomická v Praze (VŠE)</t>
  </si>
  <si>
    <t>Česká zemědělská univerzita v Praze (ČZU)</t>
  </si>
  <si>
    <t>Mendelova univerzita v Brně (MENDELU)</t>
  </si>
  <si>
    <t>Akademie múzických umnění v Praze (AMU)</t>
  </si>
  <si>
    <t>Akadémie výtvarných umení v Praze (AVU)</t>
  </si>
  <si>
    <t>Vysoká škola uměleckoprůmyslová v Prahe (VŠUP)</t>
  </si>
  <si>
    <t>Janáčková akademie múzických umnění (JAMU)</t>
  </si>
  <si>
    <t>Vysoká škola polytechnická Jihlava (VŠPJ)</t>
  </si>
  <si>
    <t>Vysoká škola technická a ekonomická v Českých Budějovicích (VŠTE)</t>
  </si>
  <si>
    <t>Priemerné platy AV ČR</t>
  </si>
  <si>
    <t>počet zam.</t>
  </si>
  <si>
    <t>CZK</t>
  </si>
  <si>
    <t>EUR</t>
  </si>
  <si>
    <t>výskumní pracovníci</t>
  </si>
  <si>
    <t>ostatní VŠ pracovníci výskumných útvarov</t>
  </si>
  <si>
    <t>odborní pracovníci s VŠ</t>
  </si>
  <si>
    <t>odborní pracovníci so SŠ a VOŠ</t>
  </si>
  <si>
    <t>odborní pracovníci VaV so SŠ a VOŠ</t>
  </si>
  <si>
    <t>technicko-hospodárski pracovníci</t>
  </si>
  <si>
    <t>robotníci</t>
  </si>
  <si>
    <t>prevádzkoví pracovníci</t>
  </si>
  <si>
    <t>Priemer</t>
  </si>
  <si>
    <t>Priemerné platy SAV</t>
  </si>
  <si>
    <t xml:space="preserve">SAV </t>
  </si>
  <si>
    <t xml:space="preserve">Konverzný kurz </t>
  </si>
  <si>
    <t>Priemerný evidenčný počet pracovníkov - rozpočtové organizácie</t>
  </si>
  <si>
    <t>Priemerný zárobok spolu RO</t>
  </si>
  <si>
    <t>Priemerný evidenčný počet pracovníkov - príspevkové organizácie</t>
  </si>
  <si>
    <t>Priemerný zárobok spolu PO</t>
  </si>
  <si>
    <t>Priemerný evidenčný počet pracovníkov</t>
  </si>
  <si>
    <t xml:space="preserve">Priemerný plat </t>
  </si>
  <si>
    <t>Priemerné platy VŠ SR(vážené)</t>
  </si>
  <si>
    <t xml:space="preserve"> VŠ SR</t>
  </si>
  <si>
    <t>lektor</t>
  </si>
  <si>
    <t>Priemer bez lektorov</t>
  </si>
  <si>
    <t>Priemerné platy VŠ ČR (vážené)</t>
  </si>
  <si>
    <t xml:space="preserve"> VŠ ČR</t>
  </si>
  <si>
    <t>Výročné správy v. v. i. SAV</t>
  </si>
  <si>
    <t>Výročné správy v. v .i. SAV sa rok 2022</t>
  </si>
  <si>
    <t>ElÚ</t>
  </si>
  <si>
    <t>ÚGt</t>
  </si>
  <si>
    <t>ÚSTARCH</t>
  </si>
  <si>
    <t>ÚACH</t>
  </si>
  <si>
    <t>ÚZ</t>
  </si>
  <si>
    <t>ÚEt</t>
  </si>
  <si>
    <t>CSP</t>
  </si>
  <si>
    <t>počet kontraktov</t>
  </si>
  <si>
    <t>priemerný zárobok za kontrakt</t>
  </si>
  <si>
    <t>celkový zárobok</t>
  </si>
  <si>
    <t>Výročné správy jednotlivých organizácií SAV</t>
  </si>
  <si>
    <t>Celková hodnota</t>
  </si>
  <si>
    <t>Celkový počet zamestnancov</t>
  </si>
  <si>
    <t>Vedeckí pracovníci</t>
  </si>
  <si>
    <t>Odborní pracovníci VŠ (VaV)</t>
  </si>
  <si>
    <t>Odborní pracovníci VŠ (ostatní)</t>
  </si>
  <si>
    <t>Odborní pracovníci ÚS</t>
  </si>
  <si>
    <t>Ostatní pracovníci</t>
  </si>
  <si>
    <t>1. oddelenie vied</t>
  </si>
  <si>
    <t>Vedy o Zemi a vesmíre</t>
  </si>
  <si>
    <t>Astronomický ústav SAV, v. v. i.</t>
  </si>
  <si>
    <t>Geografický ústav SAV, v. v. i.</t>
  </si>
  <si>
    <t>Ústav hydrológie SAV, v. v. i.</t>
  </si>
  <si>
    <t>Ústav vied o Zemi SAV, v. v. i.</t>
  </si>
  <si>
    <t>Matematicko-fyzikálne vedy</t>
  </si>
  <si>
    <t>Centrum pre využitie pokročilých materiálov SAV, v. v. i.</t>
  </si>
  <si>
    <t>Fyzikálny ústav SAV, v. v. i.</t>
  </si>
  <si>
    <t>Matematický ústav SAV, v. v. i.</t>
  </si>
  <si>
    <t>Ústav experimentálnej fyziky SAV, v. v. i.</t>
  </si>
  <si>
    <t>Technické vedy</t>
  </si>
  <si>
    <t>Elektrotechnický ústav SAV, v. v. i.</t>
  </si>
  <si>
    <t>Ústav geotechniky SAV, v. v. i.</t>
  </si>
  <si>
    <t>Ústav informatiky SAV, v. v. i.</t>
  </si>
  <si>
    <t>Ústav materiálov a mechaniky strojov SAV, v. v. i.</t>
  </si>
  <si>
    <t>Ústav materiálového výskumu SAV, v. v. i.</t>
  </si>
  <si>
    <t>Ústav merania SAV, v. v. i.</t>
  </si>
  <si>
    <t>Ústav stavebníctva a architektúry SAV, v. v. i.</t>
  </si>
  <si>
    <t>2. oddelenie vied</t>
  </si>
  <si>
    <t>Lekárske vedy</t>
  </si>
  <si>
    <t>Biomedicínske centrum SAV, v. v. i.</t>
  </si>
  <si>
    <t>Centrum experimentálnej medicíny SAV, v. v. i.</t>
  </si>
  <si>
    <t>Neuroimunologický ústav SAV, v. v. i.</t>
  </si>
  <si>
    <t>Biologické a chemické vedy</t>
  </si>
  <si>
    <t>Centrum biovied SAV, v. v. i.</t>
  </si>
  <si>
    <t>Chemický ústav SAV, v. v. i.</t>
  </si>
  <si>
    <t>Ústav anorganickej chémie SAV, v. v. i.</t>
  </si>
  <si>
    <t>Ústav molekulárnej biológie SAV, v. v. i.</t>
  </si>
  <si>
    <t>Ústav polymérov SAV, v. v. i.</t>
  </si>
  <si>
    <t>Ústav zoológie SAV, v. v. i.</t>
  </si>
  <si>
    <t>Poľnohospodárske a veterinárne vedy</t>
  </si>
  <si>
    <t>Centrum biológie rastlín a biodiverzity SAV, v. v. i.</t>
  </si>
  <si>
    <t>Parazitologický ústav SAV, v. v. i.</t>
  </si>
  <si>
    <t>Ústav ekológie lesa SAV, v. v. i.</t>
  </si>
  <si>
    <t>Ústav krajinnej ekológie SAV, v. v. i.</t>
  </si>
  <si>
    <t>3. oddelenie vied</t>
  </si>
  <si>
    <t>Vedy o dejinách</t>
  </si>
  <si>
    <t>Archeologický ústav SAV, v. v. i.</t>
  </si>
  <si>
    <t>Historický ústav SAV, v. v. i.</t>
  </si>
  <si>
    <t>Ústav etnológie a sociálnej antropológie SAV, v. v. i.</t>
  </si>
  <si>
    <t>Vedy o človeku a spoločnosti</t>
  </si>
  <si>
    <t>Centrum spoločenských a psychologických vied SAV, v. v. i.</t>
  </si>
  <si>
    <t>Ekonomický ústav SAV, v. v. i.</t>
  </si>
  <si>
    <t>Filozofický ústav SAV, v. v. i.</t>
  </si>
  <si>
    <t>Sociologický ústav SAV, v. v. i.</t>
  </si>
  <si>
    <t>Ústav politických vied SAV, v. v. i.</t>
  </si>
  <si>
    <t>Ústav štátu a práva SAV, v. v. i.</t>
  </si>
  <si>
    <t>Ústav výskumu sociálnej komunikácie SAV, v. v. i.</t>
  </si>
  <si>
    <t>Vedy o kultúre a umení</t>
  </si>
  <si>
    <t>Centrum vied o umení SAV, v. v. i.</t>
  </si>
  <si>
    <t>Jazykovedný ústav Ľudovíta Štúra SAV, v. v. i.</t>
  </si>
  <si>
    <t>Slavistický ústav Jána Stanislava SAV, v. v. i.</t>
  </si>
  <si>
    <t>Ústav hudobnej vedy SAV, v. v. i.</t>
  </si>
  <si>
    <t>Ústav orientalistiky SAV, v. v. i.</t>
  </si>
  <si>
    <t>Ústav slovenskej literatúry SAV, v. v. i.</t>
  </si>
  <si>
    <t>Ústav svetovej literatúry SAV, v. v. i.</t>
  </si>
  <si>
    <t>Centrum spoločných činností v.v.i. SAV</t>
  </si>
  <si>
    <t>Ústredná knižnica SAV v.v.i.</t>
  </si>
  <si>
    <t>ústav</t>
  </si>
  <si>
    <t>počet zamestnancov</t>
  </si>
  <si>
    <t>oddelenie</t>
  </si>
  <si>
    <t>hodnotenie</t>
  </si>
  <si>
    <t>1. OV</t>
  </si>
  <si>
    <t xml:space="preserve">Údaje o zamestnancoch - celoročný priemerný prepočítaný počet zamestnancov.
</t>
  </si>
  <si>
    <t>2. OV</t>
  </si>
  <si>
    <t>3. OV</t>
  </si>
  <si>
    <t>Všeobecná výzva</t>
  </si>
  <si>
    <t>Ostatné programy</t>
  </si>
  <si>
    <t>Celkové výdavky</t>
  </si>
  <si>
    <t>Názov výzvy/programu Bežné výdavky Kapitálové výdavky Spolu</t>
  </si>
  <si>
    <t>Všeobecná výzva – VV2016 2 486 140 0 2 486 140</t>
  </si>
  <si>
    <t>Všeobecná výzva – VV2017 7 328 358 0 7 328 358</t>
  </si>
  <si>
    <t>Všeobecná výzva – VV2018 9 012 344 0 9 012 344</t>
  </si>
  <si>
    <t>Všeobecná výzva – VV2019 8 967 144 0 8 967 144</t>
  </si>
  <si>
    <t>Všeobecná výzva – VV2020 5 974 430 0 5 974 430</t>
  </si>
  <si>
    <t>Bilaterálne projekty 497 287 0 497 287</t>
  </si>
  <si>
    <t>0 497 287</t>
  </si>
  <si>
    <t>Dofinancovanie projektov 7RP EÚ – DO7RP 32 113 0 32 113</t>
  </si>
  <si>
    <t xml:space="preserve"> 0 32 113</t>
  </si>
  <si>
    <t>PP-COVID 2020 4 145 650 425 380 4 571 030</t>
  </si>
  <si>
    <t>Dunajská stratégia – DS-FR 2019 77 392 0 77 392</t>
  </si>
  <si>
    <t xml:space="preserve"> 0 77 392</t>
  </si>
  <si>
    <t>PP-H-EUROPE 2020 205 350 0 205 350</t>
  </si>
  <si>
    <t>0 205 350</t>
  </si>
  <si>
    <t>Rozpočet APVV spolu 38 726 208 425 380 39 151 588</t>
  </si>
  <si>
    <t>Všeobecná výzva – VV 2015 4 880 072 0 4 880 072</t>
  </si>
  <si>
    <t>Všeobecná výzva – VV 2016 7 466 049 0 7 466 049</t>
  </si>
  <si>
    <t>Všeobecná výzva – VV 2017 9 013 738 0 9 013 738</t>
  </si>
  <si>
    <t>Všeobecná výzva – VV 2018 9 281 646 0 9 281 646</t>
  </si>
  <si>
    <t>Všeobecná výzva – VV 2019 4 433 300 0 4 433 300</t>
  </si>
  <si>
    <t>Bilaterálne projekty 651 292 0 651 292</t>
  </si>
  <si>
    <t>0 651 292</t>
  </si>
  <si>
    <t>PP – COVID 2020 1 928 433 1 711 892 3 640 325</t>
  </si>
  <si>
    <t>Dofinancovanie projektov</t>
  </si>
  <si>
    <t>projektov</t>
  </si>
  <si>
    <t>podporených v 7. RP EÚ – DO7RP</t>
  </si>
  <si>
    <t>Ú – DO7RP</t>
  </si>
  <si>
    <t>34 002 0 34 002</t>
  </si>
  <si>
    <t xml:space="preserve"> 0 34 002</t>
  </si>
  <si>
    <t>Dunajská stratégia 2019 DS-FR 77 428 0 77 428</t>
  </si>
  <si>
    <t xml:space="preserve"> 0 77 428</t>
  </si>
  <si>
    <t>Rozpočet APVV spolu 37 765 960 1 711 892 39 477 852</t>
  </si>
  <si>
    <t>vky Spolu</t>
  </si>
  <si>
    <t>Všeobecná výzva - VV 2014 2 457 802 0 2 457 802</t>
  </si>
  <si>
    <t>Všeobecná výzva - VV 2015 13 021 675 0 13 021 675</t>
  </si>
  <si>
    <t>Všeobecná výzva - VV 2016 9 045 605 0 9 045 605</t>
  </si>
  <si>
    <t>Všeobecná výzva - VV 2017 9 059 011 0 9 059 011</t>
  </si>
  <si>
    <t>Všeobecná výzva - VV 2018 4 579 903 4 579 903</t>
  </si>
  <si>
    <t>Bilaterálne projekty 788 291 0 788 291</t>
  </si>
  <si>
    <t xml:space="preserve"> 0 788 291</t>
  </si>
  <si>
    <t>Mladí vedeckí pracovníci - MVP 241 621 0 241 621</t>
  </si>
  <si>
    <t xml:space="preserve"> 0 241 621</t>
  </si>
  <si>
    <t xml:space="preserve"> projektov</t>
  </si>
  <si>
    <t>podporených v 7. RP EÚ - DO7RP</t>
  </si>
  <si>
    <t>EÚ - DO7RP</t>
  </si>
  <si>
    <t>77 221 0 77 221</t>
  </si>
  <si>
    <t>1 0 77 221</t>
  </si>
  <si>
    <t>PP-H2020 9 000 9 000</t>
  </si>
  <si>
    <t xml:space="preserve"> 000 9 000</t>
  </si>
  <si>
    <t>Rozpočet APVV spolu 39 280 129 0 39 280 129</t>
  </si>
  <si>
    <t>ky Spolu</t>
  </si>
  <si>
    <t>Všeobecná výzva - VV 2014 7158281 0 7158281</t>
  </si>
  <si>
    <t>Všeobecná výzva - VV 2015 16004865 0 16004865</t>
  </si>
  <si>
    <t>Všeobecná výzva - VV 2016 9354140 0 9354140</t>
  </si>
  <si>
    <t>Všeobecná výzva - VV 2017 4518586 0 4518586</t>
  </si>
  <si>
    <t>Bilaterálne projekty 357637 0 357637</t>
  </si>
  <si>
    <t>0 357637</t>
  </si>
  <si>
    <t>Dunajská stratégia 81414 0 81414</t>
  </si>
  <si>
    <t xml:space="preserve"> 0 81414</t>
  </si>
  <si>
    <t>rojektov</t>
  </si>
  <si>
    <t xml:space="preserve"> – DO7RP</t>
  </si>
  <si>
    <t>165575 0 165575</t>
  </si>
  <si>
    <t>0 165575</t>
  </si>
  <si>
    <r>
      <t>PP‑</t>
    </r>
    <r>
      <rPr>
        <sz val="10"/>
        <color theme="1"/>
        <rFont val="Calibri"/>
        <family val="2"/>
        <charset val="238"/>
        <scheme val="minor"/>
      </rPr>
      <t>H2020 112000 112000</t>
    </r>
  </si>
  <si>
    <t>0 112000</t>
  </si>
  <si>
    <t>Rozpočet APVV spolu 37752498 0 37752498</t>
  </si>
  <si>
    <t>Všeobecná výzva – VV 2012 3 908 098</t>
  </si>
  <si>
    <t xml:space="preserve"> 3 908 098</t>
  </si>
  <si>
    <t>0 3 908 098</t>
  </si>
  <si>
    <t xml:space="preserve"> 8 971 875</t>
  </si>
  <si>
    <t>Všeobecná výzva – VV 2014 8 971 875</t>
  </si>
  <si>
    <t>16 899 549</t>
  </si>
  <si>
    <t>0 8 971 875</t>
  </si>
  <si>
    <t xml:space="preserve"> 4 680 422</t>
  </si>
  <si>
    <t>Všeobecná výzva – VV 2015 16 899 549</t>
  </si>
  <si>
    <t>0 16 899 549</t>
  </si>
  <si>
    <t>Všeobecná výzva – VV 2016 4 680 422</t>
  </si>
  <si>
    <t>0 4 680 422</t>
  </si>
  <si>
    <t>Bilaterálne projekty 255 056</t>
  </si>
  <si>
    <t>ty 255 056</t>
  </si>
  <si>
    <t>0 255 056</t>
  </si>
  <si>
    <t>Dunajská stratégia 81 834</t>
  </si>
  <si>
    <t>gia 81 834</t>
  </si>
  <si>
    <t>0 81 834</t>
  </si>
  <si>
    <t>Dofinancovanie projektov podpore</t>
  </si>
  <si>
    <t>ov podpore</t>
  </si>
  <si>
    <t>­</t>
  </si>
  <si>
    <t>ných v 7. RP EÚ – DO7RP</t>
  </si>
  <si>
    <t>EÚ – DO7RP</t>
  </si>
  <si>
    <t>195 945</t>
  </si>
  <si>
    <t>0 195 945</t>
  </si>
  <si>
    <t>Rozpočet APVV spolu 34 992 779</t>
  </si>
  <si>
    <t>34 992 779</t>
  </si>
  <si>
    <t>0 34 992 779</t>
  </si>
  <si>
    <t>Názov výzvy/programu Bežné výdavky Kapitálové</t>
  </si>
  <si>
    <t>výdavky Spolu</t>
  </si>
  <si>
    <t>avky Spolu</t>
  </si>
  <si>
    <t>Všeobecná výzva - VV 2012 7 765 208 0 7 765 208</t>
  </si>
  <si>
    <t>Všeobecná výzva - VV 2014 9 552 966 0 9 552 966</t>
  </si>
  <si>
    <t>Všeobecná výzva - VV 2015 8 684 967 0 8 684 967</t>
  </si>
  <si>
    <t>Bilaterálne projekty 287 916 0 287 916</t>
  </si>
  <si>
    <t xml:space="preserve"> 0 287 916</t>
  </si>
  <si>
    <t>Dofinancovanie projektov podporených v 7.RP</t>
  </si>
  <si>
    <t>ých v 7.RP</t>
  </si>
  <si>
    <t>EÚ - DO7RP 1 049 615 0 1 049 615</t>
  </si>
  <si>
    <t>Členský poplatok medzinárodnej organizácii</t>
  </si>
  <si>
    <t>rganizácii</t>
  </si>
  <si>
    <t>SE za rok 2017 4 303 0 4 303</t>
  </si>
  <si>
    <t>03 0 4 303</t>
  </si>
  <si>
    <t>Spolu 27 344 975 0 27 344 975</t>
  </si>
  <si>
    <t>Všeobecná výzva - VV 2011 8 500 296 0 8 500 296</t>
  </si>
  <si>
    <t>Všeobecná výzva - VV 2012 10 422 334 0 10 422 334</t>
  </si>
  <si>
    <t>Všeobecná výzva - VV 2014 4 814 540 0 4 814 540</t>
  </si>
  <si>
    <t>Bilaterálne projekty 303 252 0 303 252</t>
  </si>
  <si>
    <t xml:space="preserve"> 0 303 252</t>
  </si>
  <si>
    <t>Dofinancovanie projektov podporených v 7. RP</t>
  </si>
  <si>
    <t>ch v 7. RP</t>
  </si>
  <si>
    <t>EÚ - DO7RP 884 518 0 884 518</t>
  </si>
  <si>
    <t xml:space="preserve"> 0 884 518</t>
  </si>
  <si>
    <t>EÚ - DO7RP* 48 429 0 48 429</t>
  </si>
  <si>
    <t>9 0 48 429</t>
  </si>
  <si>
    <t>Príspevok medzinárodnej organizácii 4 472 0 4 472</t>
  </si>
  <si>
    <t>72 0 4 472</t>
  </si>
  <si>
    <t>Aktivity ENV - EUROCORES, RNP* 8 368 0 8 368</t>
  </si>
  <si>
    <t>68 0 8 368</t>
  </si>
  <si>
    <t>Spolu 24 986 209 0 24 986 209</t>
  </si>
  <si>
    <t>Neziskový sektor</t>
  </si>
  <si>
    <t>Súkromný sektor</t>
  </si>
  <si>
    <t>Verejný sektor bez SAV</t>
  </si>
  <si>
    <t>VŠ</t>
  </si>
  <si>
    <t>Celkové výdavky v mil. eur, pravá os</t>
  </si>
  <si>
    <t>Zdroj: Výročné správy APVV</t>
  </si>
  <si>
    <t>počet projektov (pravá os)</t>
  </si>
  <si>
    <t>výška podpory (v tis. eur)</t>
  </si>
  <si>
    <t>VV</t>
  </si>
  <si>
    <t>Bilaterálne</t>
  </si>
  <si>
    <t>výzvy</t>
  </si>
  <si>
    <t>DO7RP</t>
  </si>
  <si>
    <t>PP</t>
  </si>
  <si>
    <t>H-EUROPE 2021</t>
  </si>
  <si>
    <t>PP-COVID</t>
  </si>
  <si>
    <t>Dunajská</t>
  </si>
  <si>
    <t>stratégia</t>
  </si>
  <si>
    <t>V</t>
  </si>
  <si>
    <t>MVP</t>
  </si>
  <si>
    <t>H2020</t>
  </si>
  <si>
    <t xml:space="preserve">Graf 3.26 Podpora v menších výzvach APVV </t>
  </si>
  <si>
    <t>iné ako všeobecná a bilaterálne</t>
  </si>
  <si>
    <t>pre rok 2021</t>
  </si>
  <si>
    <t>Počet</t>
  </si>
  <si>
    <t>Vek</t>
  </si>
  <si>
    <t xml:space="preserve"> riešiteľ</t>
  </si>
  <si>
    <t xml:space="preserve"> vedúci</t>
  </si>
  <si>
    <t xml:space="preserve"> zástupca</t>
  </si>
  <si>
    <t xml:space="preserve"> do 30</t>
  </si>
  <si>
    <t>30-35</t>
  </si>
  <si>
    <t>35-40</t>
  </si>
  <si>
    <t>40-45</t>
  </si>
  <si>
    <t>45-50</t>
  </si>
  <si>
    <t>50-55</t>
  </si>
  <si>
    <t>55-60</t>
  </si>
  <si>
    <t>60-65</t>
  </si>
  <si>
    <t>65-70</t>
  </si>
  <si>
    <t>70-75</t>
  </si>
  <si>
    <t>nad 75</t>
  </si>
  <si>
    <t xml:space="preserve">MŠVVaŠ SR </t>
  </si>
  <si>
    <t>vyradené v 1. kole</t>
  </si>
  <si>
    <t>vyradené v 2. kole</t>
  </si>
  <si>
    <t>nefinancované</t>
  </si>
  <si>
    <t>financované</t>
  </si>
  <si>
    <t>MŠVVŠ SR</t>
  </si>
  <si>
    <t>Bežné transfery</t>
  </si>
  <si>
    <t>Kapitálové transfery</t>
  </si>
  <si>
    <t>SPOLU</t>
  </si>
  <si>
    <t>Prvá Zváračská, a. s., Kopčianska 14, Bratislava</t>
  </si>
  <si>
    <t>Prijímatelia bežných transferov, pravá os</t>
  </si>
  <si>
    <t>Martinské centrum imunológie, s.r.o., Mudroňova 12, 03601, Martin</t>
  </si>
  <si>
    <t>HOFITECH s.r.o., Čukáraboň 7382/73, 929 01 Dunajská Streda</t>
  </si>
  <si>
    <t>Beset, spol. s r. o., Jelenia 18, 81105, Bratislava</t>
  </si>
  <si>
    <t>Novo s.r.o., Hlavná 106, 919 23 Zavar</t>
  </si>
  <si>
    <t>Biomedical Engineering, s.r.o., Tolstého 3, 04001, Košice</t>
  </si>
  <si>
    <t>BIOMIN, a.s., Potočná 1, 91943, Cífer</t>
  </si>
  <si>
    <t>Window Glass, s. r. o., Mliečany 64, Dunajská Streda</t>
  </si>
  <si>
    <t>Datavard s.r.o., Vajnorská 100, 83104, Bratislava</t>
  </si>
  <si>
    <t>EVPÚ, a. s., Trenčianska 19, 01851,  Nová Dubnica</t>
  </si>
  <si>
    <t>IPESOFT spol. s r.o., Bytčická 2, 01001, Žilina</t>
  </si>
  <si>
    <t>MABPRO, a.s., Istrijská 135/B, 841 07 Bratislava</t>
  </si>
  <si>
    <t>MATADOR Industries, a. s., Továrenská 1, 01841, Dubnica nad Váhom</t>
  </si>
  <si>
    <t>MERCHANT, s. r. o., Štúrova 844/21, 92701, Šaľa</t>
  </si>
  <si>
    <t>MicroStep, spol. s r.o., Vajnorská 158, 83104, Bratislava</t>
  </si>
  <si>
    <t>NEUROPOWER s. r. o., Bajkalská 25, 827 18 Bratislava</t>
  </si>
  <si>
    <t>Solmea, s. r. o., Báčikova 7, 040 01  Košice</t>
  </si>
  <si>
    <t>SMARTRONIC, Černyševského 10, 851 01 Bratislava</t>
  </si>
  <si>
    <t>Tntech, s. r. o., Rybárska 759/20, 911 01  Trenčín</t>
  </si>
  <si>
    <t xml:space="preserve">Graf 3.31 Hodnota investícií rizikového kapitálu vo vybraných krajinách OECD za rok 2022 (p.b. HDP) </t>
  </si>
  <si>
    <t>OECD, Venture capital investments, 2022</t>
  </si>
  <si>
    <t>Percentage share of GDP</t>
  </si>
  <si>
    <t xml:space="preserve"> SIH, finanční sprostredkovatelia, Dealroom (vlastné spracovanie)</t>
  </si>
  <si>
    <t>Biznis model</t>
  </si>
  <si>
    <t>Počet firiem</t>
  </si>
  <si>
    <t>predplatné</t>
  </si>
  <si>
    <t>online-trhovisko</t>
  </si>
  <si>
    <t>iné</t>
  </si>
  <si>
    <t>výroba a vývoj produktov</t>
  </si>
  <si>
    <t>softvér ako služby</t>
  </si>
  <si>
    <t>SIH, finanční sprostredkovatelia, Dealroom (vlastné spracovanie)</t>
  </si>
  <si>
    <t>Oblasti/odvetvia</t>
  </si>
  <si>
    <t>bezpečnosť</t>
  </si>
  <si>
    <t>jedlo</t>
  </si>
  <si>
    <t>maloobchod</t>
  </si>
  <si>
    <t>vzdelávanie</t>
  </si>
  <si>
    <t>marketing</t>
  </si>
  <si>
    <t>fintech</t>
  </si>
  <si>
    <t>zdravie</t>
  </si>
  <si>
    <t>energetika</t>
  </si>
  <si>
    <t>média</t>
  </si>
  <si>
    <t>priemysel</t>
  </si>
  <si>
    <t>podnikový softvér</t>
  </si>
  <si>
    <t>3.34 Štruktúra investícií podľa vlastníckeho podielu na firme</t>
  </si>
  <si>
    <t>SIH, finanční sprostredkovatelia (vlastné spracovanie)</t>
  </si>
  <si>
    <t>do 10 %</t>
  </si>
  <si>
    <t>10 až 20%</t>
  </si>
  <si>
    <t>20 až 30 %</t>
  </si>
  <si>
    <t>viac ako 30%</t>
  </si>
  <si>
    <t>-100% až -50%</t>
  </si>
  <si>
    <t>-50% až 0%</t>
  </si>
  <si>
    <t>0% až 10 %</t>
  </si>
  <si>
    <t>10% až 20%</t>
  </si>
  <si>
    <t>viac ako 20 %</t>
  </si>
  <si>
    <t>OECD, Direct government funding and government tax support for business R&amp;D, 2020</t>
  </si>
  <si>
    <t>Priama podpora</t>
  </si>
  <si>
    <t>Nepriama podpora</t>
  </si>
  <si>
    <t>Graf 3.37 Implicitná sadzba (1-B index)</t>
  </si>
  <si>
    <t>OECD, Implied tax subsidy rates on R&amp;D expenditures, 2021</t>
  </si>
  <si>
    <t>Map area name</t>
  </si>
  <si>
    <t>B-index</t>
  </si>
  <si>
    <t>SK 2021</t>
  </si>
  <si>
    <t>SK 2022</t>
  </si>
  <si>
    <t>ISO</t>
  </si>
  <si>
    <t>VAIA, NBS (vlastné spracovanie)</t>
  </si>
  <si>
    <t>Firmy s výdavkami na V&amp;V</t>
  </si>
  <si>
    <t>Firmy, ktoré čerpajú SO a reportujú výdavky na V&amp;V</t>
  </si>
  <si>
    <t>Firmy, ktoré čerpajú SO, ale nereportujú výdavky na V&amp;V</t>
  </si>
  <si>
    <t>VAIA, IFP, FRSR (vlastné spracovanie)</t>
  </si>
  <si>
    <t>do 100 tis.</t>
  </si>
  <si>
    <t>100 až 200 tis.</t>
  </si>
  <si>
    <t>200 až 500 tis.</t>
  </si>
  <si>
    <t>500 tis. až 1 mil.</t>
  </si>
  <si>
    <t>viac ako 1 mil.</t>
  </si>
  <si>
    <t>investície</t>
  </si>
  <si>
    <t>Celkom</t>
  </si>
  <si>
    <t>Malé podniky</t>
  </si>
  <si>
    <t>Stredné podniky</t>
  </si>
  <si>
    <t>Veľké podniky</t>
  </si>
  <si>
    <t>2018 (SO 100%)</t>
  </si>
  <si>
    <t>2019 (SO 150%)</t>
  </si>
  <si>
    <t>2020-2021 (SO 200%)</t>
  </si>
  <si>
    <t>Centre for Economic Policy Research, 2020</t>
  </si>
  <si>
    <t>Malé podniky (10-49 zam.)</t>
  </si>
  <si>
    <t>Stredné podniky (50-249 zam.)</t>
  </si>
  <si>
    <t>Veľké podniky (250+ zam.)</t>
  </si>
  <si>
    <t>Malé VaV (pod 400k €)</t>
  </si>
  <si>
    <t>Stredné VaV (400k € - 2 m €)</t>
  </si>
  <si>
    <t>Veľké VaV (nad 2 m €)</t>
  </si>
  <si>
    <t>Graf 3.44 Takmer 70 % subjektov dosahuje daňovú úsporu do 50 tis. eur.</t>
  </si>
  <si>
    <t>Daňová úspora na firmu</t>
  </si>
  <si>
    <t>Počet firiem s daňovou úsporou</t>
  </si>
  <si>
    <t>&lt; 5000</t>
  </si>
  <si>
    <t>Úspora na dani bez nárazového vplyvu</t>
  </si>
  <si>
    <t>Úspora na dani</t>
  </si>
  <si>
    <t>Daňová úspora bez nárazového vplyvu</t>
  </si>
  <si>
    <t>Daňová úspora</t>
  </si>
  <si>
    <t>European Innovation Scoreboard (EIS)</t>
  </si>
  <si>
    <t>PCT patent prihlášky na 1 mld. HDP</t>
  </si>
  <si>
    <t>OECD, Intelectual property regimes, 2022</t>
  </si>
  <si>
    <t>Miera daňovej úľavy</t>
  </si>
  <si>
    <t>R</t>
  </si>
  <si>
    <t>2022</t>
  </si>
  <si>
    <t>Regime Name (IPR_NAME)</t>
  </si>
  <si>
    <t>IP Qualifying Assets (IPR_QA)</t>
  </si>
  <si>
    <t>Peer Review Status (IPR_PRS)</t>
  </si>
  <si>
    <t>Tax Rate Under Regime (IPR_TR)</t>
  </si>
  <si>
    <t>Tax rate that would otherwise apply (IPR_Other)</t>
  </si>
  <si>
    <t>Further Information (IPR_Description)</t>
  </si>
  <si>
    <t>Belgium (BEL)</t>
  </si>
  <si>
    <t xml:space="preserve">Patent income deduction </t>
  </si>
  <si>
    <t>Patents, Software</t>
  </si>
  <si>
    <t>Not harmful (amended)</t>
  </si>
  <si>
    <t>Qualifying assets refers to patents and supplementary protection certificates, Copyrighted computers programs (software), Plant variety rights, Orphan drugs,</t>
  </si>
  <si>
    <t>France (FRA)</t>
  </si>
  <si>
    <t>Reduced rate for long term capital gains and profits from the licensing of IP rights</t>
  </si>
  <si>
    <t>Patents, Category 3</t>
  </si>
  <si>
    <t>Qualifying assets refers to patent, patentable inventions or improvements thereto provided they are capitalized as a fixed asset, Industrial manufacturing processes may also qualify provided they are necessary accessories to the use of eligible patents and patentable inventions,</t>
  </si>
  <si>
    <t>Hungary (HUN)</t>
  </si>
  <si>
    <t>IP regime for royalties and capital gains</t>
  </si>
  <si>
    <t>Qualifying assets refers to patents and supplementary protection certificates, copyrighted computers programs (software), plant variety rights, orphan drugs,</t>
  </si>
  <si>
    <t>Ireland (IRL)</t>
  </si>
  <si>
    <t xml:space="preserve">Knowledge development box </t>
  </si>
  <si>
    <t>Not harmful</t>
  </si>
  <si>
    <t>Qualifying assets refers to computer programs, qualifying patents, plant breeders rights and supplementary certificates e,g, under Council Regulation (EC) No, 469/2009, which are the result of R&amp;D, may qualify for relief, Qualifying patents means: any patent granted following a substantive examination for inventive step; any patent granted prior to 1 January 2016; and a patent granted between 1 Jan 2016 and 1 Jan 2017 without a full examination which is certified by a patent agent as having met the patentability criteria, Short term patents, petty patents and utility models are excluded, Marketing and brand-related IP are excluded, Irish patent legislation follows the patentability criteria set out in the European Patent Convention, In order to qualify for the KDB under the third category of IP, the IP asset must be certified as patentable, meaning it meets the patentability criteria and is not yet part of the prior art at a given date, but has not been patented,</t>
  </si>
  <si>
    <t>Italy (ITA)</t>
  </si>
  <si>
    <t>Taxation of income from intangible assets</t>
  </si>
  <si>
    <t>Abolished</t>
  </si>
  <si>
    <t>Software protected by copyright, industrial patents, trademarks, designs and models, as well as processes, formulas and information relating to experience acquired in the industrial, commercial or scientific field, capable of legal protection</t>
  </si>
  <si>
    <t>Lithuania (LTU)</t>
  </si>
  <si>
    <t>IP regime</t>
  </si>
  <si>
    <t xml:space="preserve">Qualifying assets refers to computer programmes protected by copyright, qualifying patents including supplementary protection certificates which are the result of R&amp;D, exclusive licence to exploit aforementioned IP items may qualify for benefit,   Qualifying patents mean any patent which meets the patentability criteria (novelty, inventive step, industrial applicability) protected by the European Patent Office, patents or supplementary protection certificates issued in the EEA country or in the country with which a convention for the avoidance of double taxation has been concluded, Existing copyrights and patents that already have been issued are included as qualifying assets, These assets can only benefit from the tax benefits if the taxpayer can track these expenses and documentary evidence shall be provided, In addition, pending patents are included as qualifying assets, Should the patent be ultimately reversed, the corporate income tax paid from the taxable profits from the use, sale or any other transfer into ownership of qualifying IP assets is recalculated for all tax periods when the tax relief has been applied, Also company’s annual returns should be specified accordingly including to pay back provided benefits,Qualifying IP assets do not cover utility models (short term patents, petty patents, etc,), plant breeders’ rights and orphan drug designation, Marketing– related IP assets such as trademarks never qualify for the tax benefit,  Computer programmes protected by copyright, qualifying patents including supplementary protection certificates which are the result of R&amp;D, exclusive licence to exploit aforementioned IP items may qualify for benefit,   Qualifying patents mean any patent which meets the patentability criteria (novelty, inventive step, industrial applicability) protected by the European Patent Office, patents or supplementary protection certificates issued in the EEA country or in the country with which a convention for the avoidance of double taxation has been concluded, Existing copyrights and patents that already have been issued are included as qualifying assets, These assets can only benefit from the tax benefits if the taxpayer can track these expenses and documentary evidence shall be provided, In addition, pending patents are included as qualifying assets, Should the patent be ultimately reversed, the corporate income tax paid from the taxable profits from the use, sale or any other transfer into ownership of qualifying IP assets is recalculated for all tax periods when the tax relief has been applied, Also company’s annual returns should be specified accordingly including to pay back provided benefits,Qualifying IP assets do not cover utility models (short term patents, petty patents, etc,), plant breeders’ rights and orphan drug designation, Marketing– related IP assets such as trademarks never qualify for the tax benefit,  Computer programmes protected by copyright, qualifying patents including supplementary protection certificates which are the result of R&amp;D, exclusive licence to exploit aforementioned IP items may qualify for benefit,     Qualifying patents mean any patent which meets the patentability criteria (novelty, inventive step, industrial applicability) protected by the European Patent Office, patents or supplementary protection certificates issued in the EEA country or in the country with which a convention for the avoidance of double taxation has been concluded, Existing copyrights and patents that already have been issued are included as qualifying assets, These assets can only benefit from the tax benefits if the taxpayer can track these expenses and documentary evidence shall be provided, In addition, pending patents are included as qualifying assets, Should the patent be ultimately reversed, the corporate income tax paid from the taxable profits from the use, sale or any other transfer into ownership of qualifying IP assets is recalculated for all tax periods when the tax relief has been applied, Also company’s annual returns should be specified accordingly including to pay back provided benefits,Qualifying IP assets do not cover utility models (short term patents, petty patents, etc,), plant breeders’ rights and orphan drug designation, Marketing– related IP assets such as trademarks never qualify for the tax benefit,  </t>
  </si>
  <si>
    <t>Luxembourg (LUX)</t>
  </si>
  <si>
    <t>Qualifying assets refers to patents, utility models, supplementary protection certificates, prorogations of supplementary protection certificates, plant breeders’ rights, orphan drug designations and copyrighted software,</t>
  </si>
  <si>
    <t>Netherlands (NLD)</t>
  </si>
  <si>
    <t xml:space="preserve">Innovation box </t>
  </si>
  <si>
    <t>Patents, Software, Category 3</t>
  </si>
  <si>
    <t xml:space="preserve">Qualifying assets refers to SME’s • Certain IP derived from R&amp;D activities for which a so called R&amp;D declaration has been issued ; Non-SME’s: • Certain IP derived from R&amp;D activities for which a so called R&amp;D declaration has been issued; and 1, Patents and breeders rights 2, Applications for patents and breeders rights 3, Software The term software (in Dutch: ‘programmatuur’) means software as it is understood in spoken language within the social standards, The demanded innovative element of software is ensured by the aforementioned R&amp;D declaration which is obliged to have for every taxpayer opting for the regime of the innovation box, 4, Market authorisation of a medical product 5, Extensions of patent protection 6, Utility models 7, Exclusive licence to exploit IP connected to items 1-6 8, IP connected to items 1-7 The term “IP connected to items 1-7” is meant to qualify IPassets which are so closely connected to each other that it would require an unrealisticly detailed level of administration by the taxpayer that the tax payer would be engaged in a complex track-and-trace-system to monitor the costs related to the IP, This follows from paragraph 57 of the Action 5 Report, IP can therefore qualify for the innovation box if they are closely related to IP mentioned in 1-7, Examples of closely related IP given in the clarification of the legislation is when the research department produces multiple IP’s which result from related technologies, In this context is emphasized that IP that is by matter of coincidence produced in the same lab notautomatically related IP is in that sense,    Third Category: IP derived from R&amp;D activities for which a so called R&amp;D declaration has been issued, Conditions for issuance of such declaration are in line with Report, The issuance of a R&amp;D-declaration is done by an organization (RVO,nl) which is a part of the central government (part of the Ministry of Economic affairs), A declaration is issued for two types of ‘projects’, defined by law, These are technological-scientific research and research to the development of new (parts of) physical products, physical processes or new technical software, The tax payer is obliged to describe the R&amp;D-activities that will be done, RVO,nl checks this and will judge this on its content, The judgement is done by professional, technical experts with technical knowledge and background, </t>
  </si>
  <si>
    <t>Portugal (PRT)</t>
  </si>
  <si>
    <t>Partial exemption for income from patents and other industrial property rights</t>
  </si>
  <si>
    <t>Patents</t>
  </si>
  <si>
    <t>Only patents and industrial designs or models (utility models) subject to registration on National Institute of Industrial Property (INPI) can qualify  for the regime, The industrial property rights must be granted (patented) prior to the use of the benefits under the Portuguese IP Regime, The submission of a patent application does not qualify the company for the period the patent is “pending”, Earlier periods do not qualify for the benefits, Marketing and brand related IP are excluded</t>
  </si>
  <si>
    <t>Slovak Republic (SVK)</t>
  </si>
  <si>
    <t xml:space="preserve">Patent-box </t>
  </si>
  <si>
    <t>Qualifying IP assets are: patents or utility models, and copyrighted software, (§ 13a para, 1/ § 13b para, 1) * Assets that are in process of patent/utility model application can benefit from the regime, If application is eventually rejected, the taxpayer is obliged to submit an additional tax declaration and to pay back provided benefits and relevant sanctions, (§ 13a paras, 9 and 10/ § 13b paras, 10 and 11),</t>
  </si>
  <si>
    <t>Spain (ESP)</t>
  </si>
  <si>
    <t>Partial exemption for income from certain intangible assets (Federal regime)</t>
  </si>
  <si>
    <t>Spain’s partial exemption for income from certain intangible assets was inconsistent with the nexus approach for IP assets acquired from related parties for the period from 1 January 2017 to 31 December 2017 and for new taxpayers entering the regime in the period from 1 July 2016 to 31 December 2017,   Quaifying assets refers to IP assets that generate income derived from the transfer or the assignment of the right to use of any patent, design or model, plan, secret formula or process or from the assignment of information concerning industrial, commercial or scientific experience, In no case shall be eligible for reduction income arising from the assignment of a right to use, of from the transfer of, trademarks, literary, artistic or scientific works including cinematographic films, or from individual rights that might be assigned such as image rights, from software, industrial, commercial or scientific equipment or derived from any other right or asset different from those mentioned in the previous paragraph,</t>
  </si>
  <si>
    <t>Spain(Basque Country) (ESP-PV)</t>
  </si>
  <si>
    <t>Partial exemption for income from certain intangible assets (Basque country)</t>
  </si>
  <si>
    <t>The reduction is available only for revenues from the assignment of the entitlement to use or exploit patents, utility models, supplementary certificates for the protection of medicaments and of phytosanitary products or registered advanced software obtained as a result of research and development projects, In no case will the reduction apply to income from the assigning of the right to use or exploit brands, works of literature, art or science, including cinema films, assignable personal rights such as image rights, industrial, commercial or scientific equipment, confidential procedures, drawings or formulae, rights to information concerning industrial, commercial o scientific experiments, drawings or models or computer programs other than those referred to in the foregoing paragraph, or to any other right or asset other than those indicated therein,</t>
  </si>
  <si>
    <t>Spain(Navarra) (ESP-NA)</t>
  </si>
  <si>
    <t>Partial exemption for income from certain intangible assets (Navarra)</t>
  </si>
  <si>
    <t>Qualifying assets refers to positive income derived from the right to use or exploit a patent, utility model, supplementary protection certificate of medicines and plant protection products, designs and models liable to legal protection, resulting from research and development and innovation activities, and sophisticated copyrighted software resulting from R&amp;D projects, In no case shall income from the assignment of the right to use, or from the transfer, of trademarks, literary, artistic or scientific works, including cinematographic films, or of personal rights eligible for assignment such as image rights, or software different from that mentioned before, industrial, commercial or scientific equipment, plan, secret formula or process, or of rights on information concerning industrial, commercial or scientific experience, or any other right or asset different from those mentioned, qualify for this reduction,</t>
  </si>
  <si>
    <t>Greece (GRC)</t>
  </si>
  <si>
    <t xml:space="preserve">Tax patent incentives </t>
  </si>
  <si>
    <t xml:space="preserve"> </t>
  </si>
  <si>
    <t>Malta (MLT)</t>
  </si>
  <si>
    <t xml:space="preserve">Patent box deduction rules </t>
  </si>
  <si>
    <t>Poland (POL)</t>
  </si>
  <si>
    <t>IP Box</t>
  </si>
  <si>
    <t>CRZ</t>
  </si>
  <si>
    <t xml:space="preserve"> Náklady na prístup k databázam, spolu, bez DPH</t>
  </si>
  <si>
    <t xml:space="preserve"> Náklady na prístup k databázam, spolu, s DPH</t>
  </si>
  <si>
    <t xml:space="preserve"> Náklady na prístup k databázam, spolu, s DPH, mil. eur</t>
  </si>
  <si>
    <t>databáza</t>
  </si>
  <si>
    <t>podpísaná</t>
  </si>
  <si>
    <t>č. zmluvy</t>
  </si>
  <si>
    <t>ID zmluvy</t>
  </si>
  <si>
    <t>BEZ DPH</t>
  </si>
  <si>
    <t>WoS zmeska</t>
  </si>
  <si>
    <t>115/CVTISR/2017</t>
  </si>
  <si>
    <t>https://www.crz.gov.sk/2876018/</t>
  </si>
  <si>
    <t>94/CVTISR/2020</t>
  </si>
  <si>
    <t>https://www.crz.gov.sk/4585461/</t>
  </si>
  <si>
    <t>91/CVTISR/2023</t>
  </si>
  <si>
    <t>https://www.crz.gov.sk/zmluva/7690670/</t>
  </si>
  <si>
    <t>Scopus</t>
  </si>
  <si>
    <t>145/NISPEZ/2017</t>
  </si>
  <si>
    <t>https://www.crz.gov.sk/2981880/</t>
  </si>
  <si>
    <t>40/CVTISR/2020</t>
  </si>
  <si>
    <t>https://www.crz.gov.sk/4513025/</t>
  </si>
  <si>
    <t>ACM</t>
  </si>
  <si>
    <t>555/NISPEZ/2017</t>
  </si>
  <si>
    <t>https://www.crz.gov.sk/3177018/</t>
  </si>
  <si>
    <t>dodatok</t>
  </si>
  <si>
    <t>2020 a 2021 zo ŠR</t>
  </si>
  <si>
    <t>32/CVTISR/2020</t>
  </si>
  <si>
    <t>https://www.crz.gov.sk/4512989/</t>
  </si>
  <si>
    <t>Knovel</t>
  </si>
  <si>
    <t>557/NISPEZ/2017</t>
  </si>
  <si>
    <t>https://www.crz.gov.sk/3177026/</t>
  </si>
  <si>
    <t>33/CVTISR/2020</t>
  </si>
  <si>
    <t>https://www.crz.gov.sk/4512991/</t>
  </si>
  <si>
    <t>2020 zo ŠR</t>
  </si>
  <si>
    <t>89/CVTISR/2023</t>
  </si>
  <si>
    <t>https://www.crz.gov.sk/zmluva/7690374/</t>
  </si>
  <si>
    <t>ProQuest</t>
  </si>
  <si>
    <t>556/NISPEZ/2017</t>
  </si>
  <si>
    <t>https://www.crz.gov.sk/3177023/</t>
  </si>
  <si>
    <t>34/CVTOSR/2020</t>
  </si>
  <si>
    <t>https://www.crz.gov.sk/4512995/</t>
  </si>
  <si>
    <t>ScienceDirect</t>
  </si>
  <si>
    <t>550/NISPEZ/2017</t>
  </si>
  <si>
    <t>https://www.crz.gov.sk/3176679/</t>
  </si>
  <si>
    <t>39/CVTISR/2020</t>
  </si>
  <si>
    <t>https://www.crz.gov.sk/4513019/</t>
  </si>
  <si>
    <t>SpringerLink</t>
  </si>
  <si>
    <t>552/NISPEZ/2017</t>
  </si>
  <si>
    <t>https://www.crz.gov.sk/3177007/</t>
  </si>
  <si>
    <t>35/CVTISR/2020</t>
  </si>
  <si>
    <t>https://www.crz.gov.sk/4512998/</t>
  </si>
  <si>
    <t>SciFinder</t>
  </si>
  <si>
    <t>554/NISPEZ/2017</t>
  </si>
  <si>
    <t>https://www.crz.gov.sk/3177014/</t>
  </si>
  <si>
    <t>Reaxys</t>
  </si>
  <si>
    <t>551/NISPEZ/2017</t>
  </si>
  <si>
    <t>https://www.crz.gov.sk/3176711/</t>
  </si>
  <si>
    <t>Wiley Online</t>
  </si>
  <si>
    <t>553/NISPEZ/2017</t>
  </si>
  <si>
    <t>https://www.crz.gov.sk/3177010/</t>
  </si>
  <si>
    <t>37/CVTISR/2020</t>
  </si>
  <si>
    <t>https://www.crz.gov.sk/4513011/</t>
  </si>
  <si>
    <t>90/CVTISR/2023</t>
  </si>
  <si>
    <t>https://www.crz.gov.sk/zmluva/7690664/</t>
  </si>
  <si>
    <t>InCItes</t>
  </si>
  <si>
    <t>73/NISPEZ/2018</t>
  </si>
  <si>
    <t>https://www.crz.gov.sk/3363931/</t>
  </si>
  <si>
    <t>263/CVTISR/2020</t>
  </si>
  <si>
    <t>https://www.crz.gov.sk/zmluva/5071527/</t>
  </si>
  <si>
    <t>71/NISPEZ/2018</t>
  </si>
  <si>
    <t>https://www.crz.gov.sk/3363868/</t>
  </si>
  <si>
    <t>36/CVTISR/2020</t>
  </si>
  <si>
    <t>https://www.crz.gov.sk/4513003/</t>
  </si>
  <si>
    <t>92/CVTISR/2023</t>
  </si>
  <si>
    <t>https://www.crz.gov.sk/zmluva/7690694/</t>
  </si>
  <si>
    <t>APC</t>
  </si>
  <si>
    <t>Raw Custom Data</t>
  </si>
  <si>
    <t>72/NISPEZ/2018</t>
  </si>
  <si>
    <t>https://www.crz.gov.sk/3363902/</t>
  </si>
  <si>
    <t>Citation Connection WoS</t>
  </si>
  <si>
    <t>75/NISPEZ/2018</t>
  </si>
  <si>
    <t>https://www.crz.gov.sk/3363954/</t>
  </si>
  <si>
    <t>Emerging Source Cit Index</t>
  </si>
  <si>
    <t>74/NISPEZ/2018</t>
  </si>
  <si>
    <t>https://www.crz.gov.sk/3363941/</t>
  </si>
  <si>
    <t>EBSCO/IEEE</t>
  </si>
  <si>
    <t>203/NISPEZ/2018</t>
  </si>
  <si>
    <t>https://www.crz.gov.sk/3580209/</t>
  </si>
  <si>
    <t>https://www.crz.gov.sk/3739174/</t>
  </si>
  <si>
    <t>38/CVTISR/2020</t>
  </si>
  <si>
    <t>https://www.crz.gov.sk/4513014/</t>
  </si>
  <si>
    <t>112/CVTISR/2023</t>
  </si>
  <si>
    <t>https://www.crz.gov.sk/zmluva/7832033/</t>
  </si>
  <si>
    <t>tu boli aj publikačné poplatky</t>
  </si>
  <si>
    <t>35650, 37789, 39301, 40480</t>
  </si>
  <si>
    <t>23 articles</t>
  </si>
  <si>
    <t>s DPH</t>
  </si>
  <si>
    <t>APC zo Springer Nature</t>
  </si>
  <si>
    <t>bez DPH</t>
  </si>
  <si>
    <t>pocet</t>
  </si>
  <si>
    <t>CVTI SR</t>
  </si>
  <si>
    <t>celé texty</t>
  </si>
  <si>
    <t>vyhľadávania</t>
  </si>
  <si>
    <t>ACM full text</t>
  </si>
  <si>
    <t>IEEE full text</t>
  </si>
  <si>
    <t>Knovel full text</t>
  </si>
  <si>
    <t>ProQuest full text</t>
  </si>
  <si>
    <t>SD full text</t>
  </si>
  <si>
    <t>Scopus search</t>
  </si>
  <si>
    <t>SpringerLink full text</t>
  </si>
  <si>
    <t>n/a*</t>
  </si>
  <si>
    <t>SpringerLink ebooks</t>
  </si>
  <si>
    <t xml:space="preserve">SpringerNature full text </t>
  </si>
  <si>
    <t>Wiley full text</t>
  </si>
  <si>
    <t>WoS CCC search</t>
  </si>
  <si>
    <t>WoS ESI search</t>
  </si>
  <si>
    <t>WoS JCR search</t>
  </si>
  <si>
    <t>WoS Core search</t>
  </si>
  <si>
    <t>index (2009)</t>
  </si>
  <si>
    <t>index (2012)</t>
  </si>
  <si>
    <t>odhad jednotkových nákladov doplnením missing data</t>
  </si>
  <si>
    <t>cenovka</t>
  </si>
  <si>
    <t>eCORDA</t>
  </si>
  <si>
    <t>podiel koordinátorov v žiadostiach</t>
  </si>
  <si>
    <t>podiel koordinátorov v úspešných žiadostiach</t>
  </si>
  <si>
    <t>úspešnosť žiadostí</t>
  </si>
  <si>
    <t>------------</t>
  </si>
  <si>
    <t>podiel coordinator v uspesnych ziadostiach</t>
  </si>
  <si>
    <t>.1649192</t>
  </si>
  <si>
    <t>.2011482</t>
  </si>
  <si>
    <t>.1785358</t>
  </si>
  <si>
    <t>.1668117</t>
  </si>
  <si>
    <t>.1174307</t>
  </si>
  <si>
    <t>.082774</t>
  </si>
  <si>
    <t>podiel vypadnutych ziadosti, inelig, withdrawn, nonadmiss, duplicate</t>
  </si>
  <si>
    <t>.1253675</t>
  </si>
  <si>
    <t>.1801706</t>
  </si>
  <si>
    <t xml:space="preserve"> tabstat inelig_new if country_code=="SK", by(year)</t>
  </si>
  <si>
    <t>.1433404</t>
  </si>
  <si>
    <t>.1309735</t>
  </si>
  <si>
    <t>tabstat role_new if uspesny==1&amp;country_code=="SK", by(year)</t>
  </si>
  <si>
    <t>year |</t>
  </si>
  <si>
    <t>mean</t>
  </si>
  <si>
    <t>.1625229</t>
  </si>
  <si>
    <t>.1973705</t>
  </si>
  <si>
    <t>podiel coordinators v uspesnych ziadostiach podla rokov</t>
  </si>
  <si>
    <t>--------</t>
  </si>
  <si>
    <t>----------</t>
  </si>
  <si>
    <t>.1459538</t>
  </si>
  <si>
    <t>.3110995</t>
  </si>
  <si>
    <t>year</t>
  </si>
  <si>
    <t>.0148368</t>
  </si>
  <si>
    <t>.1300406</t>
  </si>
  <si>
    <t>.2163462</t>
  </si>
  <si>
    <t>.0182039</t>
  </si>
  <si>
    <t>.1287796</t>
  </si>
  <si>
    <t>.1289116</t>
  </si>
  <si>
    <t>.1489362</t>
  </si>
  <si>
    <t>.0097403</t>
  </si>
  <si>
    <t>.1341725</t>
  </si>
  <si>
    <t>.2582674</t>
  </si>
  <si>
    <t>.1666667</t>
  </si>
  <si>
    <t>.0676056</t>
  </si>
  <si>
    <t>.1362464</t>
  </si>
  <si>
    <t>.2113015</t>
  </si>
  <si>
    <t>.0973451</t>
  </si>
  <si>
    <t>.0346715</t>
  </si>
  <si>
    <t>.169374</t>
  </si>
  <si>
    <t>.2341423</t>
  </si>
  <si>
    <t>.119403</t>
  </si>
  <si>
    <t>.0167832</t>
  </si>
  <si>
    <t>.124911</t>
  </si>
  <si>
    <t>.0840456</t>
  </si>
  <si>
    <t>.1265823</t>
  </si>
  <si>
    <t>.0244798</t>
  </si>
  <si>
    <t>.1212019</t>
  </si>
  <si>
    <t>.1523546</t>
  </si>
  <si>
    <t>.1515152</t>
  </si>
  <si>
    <t>.0129032</t>
  </si>
  <si>
    <t>.1448546</t>
  </si>
  <si>
    <t>.2895753</t>
  </si>
  <si>
    <t>.0824742</t>
  </si>
  <si>
    <t>.1228986</t>
  </si>
  <si>
    <t>.2038912</t>
  </si>
  <si>
    <t>.0769231</t>
  </si>
  <si>
    <t>Total</t>
  </si>
  <si>
    <t>.0260921</t>
  </si>
  <si>
    <t>.1189166</t>
  </si>
  <si>
    <t>.1370107</t>
  </si>
  <si>
    <t>.1581231</t>
  </si>
  <si>
    <t>.1509434</t>
  </si>
  <si>
    <t>.1246057</t>
  </si>
  <si>
    <t>.1265502</t>
  </si>
  <si>
    <t>.102</t>
  </si>
  <si>
    <t>.1280654</t>
  </si>
  <si>
    <t>.1787234</t>
  </si>
  <si>
    <t>.1664206</t>
  </si>
  <si>
    <t>.238448</t>
  </si>
  <si>
    <t>.1280783</t>
  </si>
  <si>
    <t>.1260409</t>
  </si>
  <si>
    <t>.1234409</t>
  </si>
  <si>
    <t>.1967259</t>
  </si>
  <si>
    <t>.1468514</t>
  </si>
  <si>
    <t>.2176557</t>
  </si>
  <si>
    <t>.1123824</t>
  </si>
  <si>
    <t>.1500754</t>
  </si>
  <si>
    <t>.1253212</t>
  </si>
  <si>
    <t>.1452814</t>
  </si>
  <si>
    <t>.2098687</t>
  </si>
  <si>
    <t>úspešnosť v žiadostiach</t>
  </si>
  <si>
    <t>úspešnosť vo financovaní</t>
  </si>
  <si>
    <t xml:space="preserve">tabstat coordinator if eu==1&amp;uspesny==1, by(country_code) </t>
  </si>
  <si>
    <t>tabstat coordinator if eu==1&amp;uspesny==1, by(country_code)</t>
  </si>
  <si>
    <t>country_code</t>
  </si>
  <si>
    <t>|</t>
  </si>
  <si>
    <t>-+</t>
  </si>
  <si>
    <t>.2317916</t>
  </si>
  <si>
    <t>.2007945</t>
  </si>
  <si>
    <t>.2579798</t>
  </si>
  <si>
    <t>.1932638</t>
  </si>
  <si>
    <t>.2394926</t>
  </si>
  <si>
    <t>.2312192</t>
  </si>
  <si>
    <t>.3436644</t>
  </si>
  <si>
    <t>.3057205</t>
  </si>
  <si>
    <t>.1709036</t>
  </si>
  <si>
    <t>.3147708</t>
  </si>
  <si>
    <t>.3208567</t>
  </si>
  <si>
    <t>.2873425</t>
  </si>
  <si>
    <t>.1818505</t>
  </si>
  <si>
    <t>.3199597</t>
  </si>
  <si>
    <t>.322351</t>
  </si>
  <si>
    <t>.2987516</t>
  </si>
  <si>
    <t>.2141346</t>
  </si>
  <si>
    <t>.187144</t>
  </si>
  <si>
    <t>.2781574</t>
  </si>
  <si>
    <t>.2010899</t>
  </si>
  <si>
    <t>.2620743</t>
  </si>
  <si>
    <t>.2571747</t>
  </si>
  <si>
    <t>.2464637</t>
  </si>
  <si>
    <t>.1811093</t>
  </si>
  <si>
    <t>.3034334</t>
  </si>
  <si>
    <t>.2468853</t>
  </si>
  <si>
    <t>.2891876</t>
  </si>
  <si>
    <t>.2689315</t>
  </si>
  <si>
    <t>--</t>
  </si>
  <si>
    <t>Graf 4.4 Počet podporených firiem a FO v jednotlivých programoch projektov SBA</t>
  </si>
  <si>
    <t>SBA, 2022</t>
  </si>
  <si>
    <t>Podujatia/networking</t>
  </si>
  <si>
    <t>Cowork, akcelerácia, inkubácia</t>
  </si>
  <si>
    <t>Krátkodobé poradenstvo</t>
  </si>
  <si>
    <t>Skupinové poradenstvo</t>
  </si>
  <si>
    <t>Creative Point</t>
  </si>
  <si>
    <t xml:space="preserve">Stáž </t>
  </si>
  <si>
    <t>Inkubácia</t>
  </si>
  <si>
    <t>Akcelerácia</t>
  </si>
  <si>
    <t>Rast</t>
  </si>
  <si>
    <t>Prognostický ústav CSPV SAV</t>
  </si>
  <si>
    <t>Regióny</t>
  </si>
  <si>
    <t>Bratislavský kraj</t>
  </si>
  <si>
    <t>Znalostne menej intenzívne trhové služby</t>
  </si>
  <si>
    <t>Znalostne intenzívne trhové služby</t>
  </si>
  <si>
    <t>Znalostne intenzívne služby s high-tech</t>
  </si>
  <si>
    <t>Nezaradené</t>
  </si>
  <si>
    <t>Low-Tech</t>
  </si>
  <si>
    <t>High-Tech</t>
  </si>
  <si>
    <t>Graf 4.6 Index hodnotenia systému podpory začínajúcich podnikateľov a firiem vo vybraných krajinách</t>
  </si>
  <si>
    <t>Global Enterpreneurship Monitor: Global report 2017- 2022  </t>
  </si>
  <si>
    <t>Švajčiarsko</t>
  </si>
  <si>
    <t>Izrael</t>
  </si>
  <si>
    <t>Holandsko</t>
  </si>
  <si>
    <t>Chorvátsko</t>
  </si>
  <si>
    <t>Graf 4.7 Index hodnotenia systému podpory začínajúcich podnikateľov a firiem vo vybraných krajinách (2022)</t>
  </si>
  <si>
    <t>Global Enterpreneurship Monitor: Global report 2017- 2022</t>
  </si>
  <si>
    <t xml:space="preserve"> Index hodnotenia</t>
  </si>
  <si>
    <t>EÚ</t>
  </si>
  <si>
    <t>PO</t>
  </si>
  <si>
    <t>ÚNMS SR</t>
  </si>
  <si>
    <t>ÚNMZ ČR</t>
  </si>
  <si>
    <t>Ministerstvo průmyslu ČR</t>
  </si>
  <si>
    <t>Finstat</t>
  </si>
  <si>
    <t>Statní Pokladna</t>
  </si>
  <si>
    <t>TSÚ</t>
  </si>
  <si>
    <t>SMÚ</t>
  </si>
  <si>
    <t>SLM, n.o.</t>
  </si>
  <si>
    <t>Celkové výdaje</t>
  </si>
  <si>
    <t>Celkové príjmy</t>
  </si>
  <si>
    <t>ÚNMS SR a SMÚ</t>
  </si>
  <si>
    <t>ÚNMZ ČR a ČMI</t>
  </si>
  <si>
    <t>ÚPV SR, ÚPV ČR, HIPO</t>
  </si>
  <si>
    <t>PCT/1mil. obyvateľov</t>
  </si>
  <si>
    <t>PCT/Počet zamestnancov</t>
  </si>
  <si>
    <t>Výpočet</t>
  </si>
  <si>
    <t>FTE patentový experti</t>
  </si>
  <si>
    <t>Obyvatelia</t>
  </si>
  <si>
    <t>Počet patetntov</t>
  </si>
  <si>
    <t>Na experta</t>
  </si>
  <si>
    <t>European Innovation Scoreboard</t>
  </si>
  <si>
    <t>PCT</t>
  </si>
  <si>
    <t>Ochranné známky</t>
  </si>
  <si>
    <t>Dizajny</t>
  </si>
  <si>
    <t>EU27</t>
  </si>
  <si>
    <t>OECD, Education at a Glance 2022,  Tab.  B4.2</t>
  </si>
  <si>
    <t>EU22</t>
  </si>
  <si>
    <t>Table B4.2.</t>
  </si>
  <si>
    <t>Distribution of new entrants to tertiary education, by field of study (2015 and 2020)</t>
  </si>
  <si>
    <t>Education</t>
  </si>
  <si>
    <t>Arts and humanities</t>
  </si>
  <si>
    <t>Social sciences, journalism and information</t>
  </si>
  <si>
    <t>Business, administration and law</t>
  </si>
  <si>
    <t>Natural sciences, mathematics and statistics</t>
  </si>
  <si>
    <t>Information and communication technologies</t>
  </si>
  <si>
    <t>Engineering, manufacturing and construction</t>
  </si>
  <si>
    <t>Health and welfare</t>
  </si>
  <si>
    <t>Services</t>
  </si>
  <si>
    <t>CHI</t>
  </si>
  <si>
    <t>COL</t>
  </si>
  <si>
    <t>COS</t>
  </si>
  <si>
    <t>CZE</t>
  </si>
  <si>
    <t>DEN</t>
  </si>
  <si>
    <t>EST</t>
  </si>
  <si>
    <t>FIN</t>
  </si>
  <si>
    <t>FRA</t>
  </si>
  <si>
    <t>GER</t>
  </si>
  <si>
    <t>GRE</t>
  </si>
  <si>
    <t>HUN</t>
  </si>
  <si>
    <t>ICE</t>
  </si>
  <si>
    <t>IRE</t>
  </si>
  <si>
    <t>ISR</t>
  </si>
  <si>
    <t>ITA</t>
  </si>
  <si>
    <t>x</t>
  </si>
  <si>
    <t>JAP</t>
  </si>
  <si>
    <t>KOR</t>
  </si>
  <si>
    <t>LAT</t>
  </si>
  <si>
    <t>LIT</t>
  </si>
  <si>
    <t>LUX</t>
  </si>
  <si>
    <t>MEX</t>
  </si>
  <si>
    <t>NET</t>
  </si>
  <si>
    <t>NEW</t>
  </si>
  <si>
    <t>NOR</t>
  </si>
  <si>
    <t>POL</t>
  </si>
  <si>
    <t>POR</t>
  </si>
  <si>
    <t>SLO</t>
  </si>
  <si>
    <t>SPA</t>
  </si>
  <si>
    <t>SWE</t>
  </si>
  <si>
    <t>SWI</t>
  </si>
  <si>
    <t>TÜR</t>
  </si>
  <si>
    <t>UNI</t>
  </si>
  <si>
    <t>OEC</t>
  </si>
  <si>
    <t>OECD average if available data for STEM related fields in both years</t>
  </si>
  <si>
    <t>EU2</t>
  </si>
  <si>
    <t xml:space="preserve">Note: See Definitions and Methodology sections for more information. Data (i.e. on the field of Agriculture, forestry, fisheries and veterinary) and more breakdowns available at http://stats.oecd.org, Education at a Glance Database. </t>
  </si>
  <si>
    <t>1. Reference year 2019.</t>
  </si>
  <si>
    <t xml:space="preserve">2. All fields of study include the field of information and communication technologies.
</t>
  </si>
  <si>
    <t xml:space="preserve">Source: OECD/UIS/Eurostat (2022). See Source section for more information and Annex 3 for notes (https://www.oecd.org/education/education-at-a-glance/EAG2022_X3-B.pdf).
</t>
  </si>
  <si>
    <t>Please refer to the Reader’s Guide for information concerning symbols for missing data and abbreviations.</t>
  </si>
  <si>
    <t>CVTI SR, MŠVVaŠ SR</t>
  </si>
  <si>
    <t>Aurelium</t>
  </si>
  <si>
    <t>Národné centrum</t>
  </si>
  <si>
    <t>Quark</t>
  </si>
  <si>
    <t>FABLAB</t>
  </si>
  <si>
    <t>spolu (mil.eur)</t>
  </si>
  <si>
    <t>kontrakt 2023</t>
  </si>
  <si>
    <t>úloha 32</t>
  </si>
  <si>
    <t>Prevádzka a rozvoj zážitkového centra vedy Aurelium</t>
  </si>
  <si>
    <t>úloha 33</t>
  </si>
  <si>
    <t>Popularizácia vedy a techniky (národné centrum)</t>
  </si>
  <si>
    <t>úloha 34</t>
  </si>
  <si>
    <t>Vydávanie časopisu Quark - magazín o vede a technike</t>
  </si>
  <si>
    <t>úloha 35</t>
  </si>
  <si>
    <t>Prevádzka tvorivej dielne FABLAB</t>
  </si>
  <si>
    <t>kontrakt 2022</t>
  </si>
  <si>
    <t>ŠR</t>
  </si>
  <si>
    <t xml:space="preserve">Organizovanie popularizačných podujatí </t>
  </si>
  <si>
    <t>(Veda v centre, Vedecké cukrárne, Vedecké kaviarne,</t>
  </si>
  <si>
    <t>úloha 36</t>
  </si>
  <si>
    <t xml:space="preserve">Vedec roka, Noc výskumníkov, Týždň vedy a techniky, </t>
  </si>
  <si>
    <t>Cena za vedu a techniku)</t>
  </si>
  <si>
    <t>kontrakt 2021</t>
  </si>
  <si>
    <t>úloha 37</t>
  </si>
  <si>
    <t>kontrakt 2020</t>
  </si>
  <si>
    <t>úloha 31</t>
  </si>
  <si>
    <t>Popularizácia vedy a techniky (popularizačné podujatia)</t>
  </si>
  <si>
    <t>Popularizácia VaT prostredníctvom el a printov médií (Veda na dosah, Quark)</t>
  </si>
  <si>
    <t>kontrakt 2019</t>
  </si>
  <si>
    <t>doplnok</t>
  </si>
  <si>
    <t>úloha 7</t>
  </si>
  <si>
    <t>Dofinancovanie Quark</t>
  </si>
  <si>
    <t>Národný projetk PopVaT II</t>
  </si>
  <si>
    <t>jun 2023</t>
  </si>
  <si>
    <t>zrušený</t>
  </si>
  <si>
    <t>https://www.itms2014.sk/projekt?id=ac6c9815-1580-42e1-bcdf-c86cc2d9e7b2</t>
  </si>
  <si>
    <t>z Horizontových projektov</t>
  </si>
  <si>
    <t>Noc výskumníkov</t>
  </si>
  <si>
    <t>Noc výskumníkov celkový objem</t>
  </si>
  <si>
    <t>2020bis</t>
  </si>
  <si>
    <t>https://www.opvai.sk/vyzvy/m%C5%A1vva%C5%A1-sr/narodne-projekty/popvat-ii/</t>
  </si>
  <si>
    <t>SK CRIS</t>
  </si>
  <si>
    <t>počet projektov (ľavá os)</t>
  </si>
  <si>
    <t>celková suma v tis. eur (pravá os)</t>
  </si>
  <si>
    <t>ŠÚ SR, Zamestnané osoby vo výskume a vývoji podľa sektorov, pracovného zaradenia a pohlavia, 2021</t>
  </si>
  <si>
    <t>Výskumníci, 2021</t>
  </si>
  <si>
    <t>Osoby</t>
  </si>
  <si>
    <t>FTE</t>
  </si>
  <si>
    <t>Vysokoškolský</t>
  </si>
  <si>
    <t>Podnikateľský</t>
  </si>
  <si>
    <t>Vládny</t>
  </si>
  <si>
    <t>Súkromný neziskový</t>
  </si>
  <si>
    <t>RIS, dotknuté organizácie</t>
  </si>
  <si>
    <t>Pracovníci VaV</t>
  </si>
  <si>
    <t>Zamestnanci spolu</t>
  </si>
  <si>
    <t>NPPC*</t>
  </si>
  <si>
    <t>NLC*</t>
  </si>
  <si>
    <t>VÚVH</t>
  </si>
  <si>
    <t>VÚDPaP</t>
  </si>
  <si>
    <t>ÚPN</t>
  </si>
  <si>
    <t>VHÚ</t>
  </si>
  <si>
    <t>DÚ</t>
  </si>
  <si>
    <t>SHÚ v Ríme</t>
  </si>
  <si>
    <t>*NPPC zoskupuje 6 výskumných ústavov MPaRV SR, NLC 3 ústavy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</si>
</sst>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0\ &quot;€&quot;;[Red]\-#,##0\ &quot;€&quot;"/>
    <numFmt numFmtId="43" formatCode="_-* #,##0.00_-;\-* #,##0.00_-;_-* &quot;-&quot;??_-;_-@_-"/>
    <numFmt numFmtId="164" formatCode="0.0"/>
    <numFmt numFmtId="165" formatCode="0.000"/>
    <numFmt numFmtId="166" formatCode="0.0000"/>
    <numFmt numFmtId="167" formatCode="#,##0.##########"/>
    <numFmt numFmtId="168" formatCode="_-* #,##0\ [$Kč-405]_-;\-* #,##0\ [$Kč-405]_-;_-* &quot;-&quot;\ [$Kč-405]_-;_-@_-"/>
    <numFmt numFmtId="169" formatCode="#,##0.00\ &quot;€&quot;"/>
    <numFmt numFmtId="170" formatCode="_-* #,##0.00\ [$Kč-405]_-;\-* #,##0.00\ [$Kč-405]_-;_-* &quot;-&quot;??\ [$Kč-405]_-;_-@_-"/>
    <numFmt numFmtId="171" formatCode="#,##0\ &quot;€&quot;"/>
    <numFmt numFmtId="172" formatCode="0.0000%"/>
    <numFmt numFmtId="173" formatCode="0_)"/>
    <numFmt numFmtId="174" formatCode="0.0%"/>
    <numFmt numFmtId="175" formatCode="#,##0.000"/>
    <numFmt numFmtId="176" formatCode="#,##0.0"/>
    <numFmt numFmtId="177" formatCode="mmm\-yy_)"/>
    <numFmt numFmtId="178" formatCode="#\ ##0"/>
    <numFmt numFmtId="179" formatCode="0.0\ \ ;@\ \ \ \ "/>
    <numFmt numFmtId="180" formatCode="#,##0.0,,"/>
    <numFmt numFmtId="181" formatCode="#,##0,,"/>
    <numFmt numFmtId="182" formatCode="\(#\)"/>
    <numFmt numFmtId="183" formatCode="##\ ##0"/>
    <numFmt numFmtId="184" formatCode="##.#"/>
    <numFmt numFmtId="185" formatCode="##.000"/>
    <numFmt numFmtId="186" formatCode="#,##0.0_ ;\-#,##0.0\ "/>
    <numFmt numFmtId="187" formatCode="_-* #,##0_-;\-* #,##0_-;_-* &quot;-&quot;??_-;_-@_-"/>
    <numFmt numFmtId="188" formatCode="_-* #,##0.00\ _€_-;\-* #,##0.00\ _€_-;_-* &quot;-&quot;??\ _€_-;_-@_-"/>
    <numFmt numFmtId="189" formatCode="_-* #,##0.0_-;\-* #,##0.0_-;_-* &quot;-&quot;??_-;_-@_-"/>
    <numFmt numFmtId="190" formatCode="_-* #,##0.0\ _€_-;\-* #,##0.0\ _€_-;_-* &quot;-&quot;?\ _€_-;_-@_-"/>
    <numFmt numFmtId="191" formatCode="0.000000"/>
    <numFmt numFmtId="192" formatCode="0\ \ ;@\ \ \ \ "/>
    <numFmt numFmtId="193" formatCode="_(* #,##0_);_(* \(#,##0\);_(* &quot;-&quot;??_);_(@_)"/>
    <numFmt numFmtId="194" formatCode="###\ ##0"/>
    <numFmt numFmtId="195" formatCode="_-* #,##0.000_-;\-* #,##0.000_-;_-* &quot;-&quot;??_-;_-@_-"/>
  </numFmts>
  <fonts count="9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1"/>
      <color theme="10"/>
      <name val="Calibri"/>
      <family val="2"/>
      <scheme val="minor"/>
    </font>
    <font>
      <sz val="10"/>
      <name val="Arial"/>
      <family val="2"/>
      <charset val="238"/>
    </font>
    <font>
      <sz val="10"/>
      <name val="Calibri"/>
      <family val="2"/>
      <charset val="238"/>
      <scheme val="minor"/>
    </font>
    <font>
      <b/>
      <sz val="10"/>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Arial"/>
      <family val="2"/>
    </font>
    <font>
      <u/>
      <sz val="10"/>
      <color theme="10"/>
      <name val="Calibri"/>
      <family val="2"/>
      <charset val="238"/>
      <scheme val="minor"/>
    </font>
    <font>
      <sz val="10"/>
      <color rgb="FF000000"/>
      <name val="Calibri"/>
      <family val="2"/>
      <charset val="238"/>
      <scheme val="minor"/>
    </font>
    <font>
      <sz val="10"/>
      <color theme="1"/>
      <name val="Calibri"/>
      <family val="2"/>
      <charset val="238"/>
    </font>
    <font>
      <sz val="10"/>
      <name val="Calibri"/>
      <family val="2"/>
      <charset val="238"/>
    </font>
    <font>
      <b/>
      <sz val="10"/>
      <name val="Calibri"/>
      <family val="2"/>
      <charset val="238"/>
    </font>
    <font>
      <b/>
      <sz val="10"/>
      <color theme="1"/>
      <name val="Calibri"/>
      <family val="2"/>
      <charset val="238"/>
    </font>
    <font>
      <b/>
      <sz val="10"/>
      <color rgb="FF0070C0"/>
      <name val="Calibri"/>
      <family val="2"/>
      <charset val="238"/>
    </font>
    <font>
      <sz val="10"/>
      <color rgb="FF0070C0"/>
      <name val="Calibri"/>
      <family val="2"/>
      <charset val="238"/>
    </font>
    <font>
      <b/>
      <sz val="10"/>
      <color rgb="FFFF0000"/>
      <name val="Calibri"/>
      <family val="2"/>
      <charset val="238"/>
    </font>
    <font>
      <sz val="10"/>
      <color rgb="FFFF0000"/>
      <name val="Calibri"/>
      <family val="2"/>
      <charset val="238"/>
    </font>
    <font>
      <sz val="11"/>
      <color indexed="8"/>
      <name val="Calibri"/>
      <family val="2"/>
      <scheme val="minor"/>
    </font>
    <font>
      <sz val="10"/>
      <color indexed="8"/>
      <name val="Calibri"/>
      <family val="2"/>
      <charset val="238"/>
      <scheme val="minor"/>
    </font>
    <font>
      <sz val="11"/>
      <color theme="1"/>
      <name val="Calibri"/>
      <family val="2"/>
      <scheme val="minor"/>
    </font>
    <font>
      <sz val="10"/>
      <name val="Courier"/>
      <family val="3"/>
    </font>
    <font>
      <sz val="10"/>
      <name val="Arial"/>
      <family val="2"/>
    </font>
    <font>
      <sz val="10"/>
      <name val="Arial CE"/>
      <charset val="238"/>
    </font>
    <font>
      <b/>
      <sz val="10"/>
      <color theme="0" tint="0.79998168889431442"/>
      <name val="Calibri"/>
      <family val="2"/>
      <charset val="238"/>
      <scheme val="minor"/>
    </font>
    <font>
      <u/>
      <sz val="11"/>
      <color theme="10"/>
      <name val="Calibri"/>
      <family val="2"/>
      <charset val="238"/>
      <scheme val="minor"/>
    </font>
    <font>
      <sz val="10"/>
      <color rgb="FFEA0A2A"/>
      <name val="Calibri"/>
      <family val="2"/>
      <charset val="238"/>
      <scheme val="minor"/>
    </font>
    <font>
      <sz val="10"/>
      <color theme="9" tint="0.39997558519241921"/>
      <name val="Calibri"/>
      <family val="2"/>
      <charset val="238"/>
      <scheme val="minor"/>
    </font>
    <font>
      <b/>
      <sz val="10"/>
      <color theme="9" tint="0.39997558519241921"/>
      <name val="Calibri"/>
      <family val="2"/>
      <charset val="238"/>
      <scheme val="minor"/>
    </font>
    <font>
      <b/>
      <sz val="9"/>
      <color indexed="81"/>
      <name val="Segoe UI"/>
      <family val="2"/>
      <charset val="238"/>
    </font>
    <font>
      <sz val="9"/>
      <color indexed="81"/>
      <name val="Segoe UI"/>
      <family val="2"/>
      <charset val="238"/>
    </font>
    <font>
      <sz val="11"/>
      <color indexed="8"/>
      <name val="Calibri"/>
      <family val="2"/>
      <charset val="238"/>
    </font>
    <font>
      <sz val="8"/>
      <color indexed="81"/>
      <name val="Segoe UI"/>
      <family val="2"/>
      <charset val="238"/>
    </font>
    <font>
      <b/>
      <sz val="10"/>
      <color theme="2"/>
      <name val="Calibri"/>
      <family val="2"/>
      <charset val="238"/>
      <scheme val="minor"/>
    </font>
    <font>
      <b/>
      <sz val="10"/>
      <color rgb="FFFF0000"/>
      <name val="Calibri"/>
      <family val="2"/>
      <charset val="238"/>
      <scheme val="minor"/>
    </font>
    <font>
      <sz val="10"/>
      <color theme="9"/>
      <name val="Calibri"/>
      <family val="2"/>
      <charset val="238"/>
      <scheme val="minor"/>
    </font>
    <font>
      <b/>
      <sz val="10"/>
      <color theme="7" tint="0.79998168889431442"/>
      <name val="Calibri"/>
      <family val="2"/>
      <charset val="238"/>
      <scheme val="minor"/>
    </font>
    <font>
      <sz val="10"/>
      <color rgb="FF111111"/>
      <name val="Calibri"/>
      <family val="2"/>
      <charset val="238"/>
      <scheme val="minor"/>
    </font>
    <font>
      <sz val="10"/>
      <color theme="1"/>
      <name val="Calibri"/>
      <family val="2"/>
      <scheme val="minor"/>
    </font>
    <font>
      <sz val="10"/>
      <color theme="9" tint="0.59999389629810485"/>
      <name val="Calibri"/>
      <family val="2"/>
      <charset val="238"/>
      <scheme val="minor"/>
    </font>
    <font>
      <sz val="10"/>
      <color theme="0" tint="0.79998168889431442"/>
      <name val="Calibri"/>
      <family val="2"/>
      <charset val="238"/>
      <scheme val="minor"/>
    </font>
    <font>
      <sz val="10"/>
      <color rgb="FFFF0000"/>
      <name val="Calibri"/>
      <family val="2"/>
      <charset val="238"/>
      <scheme val="minor"/>
    </font>
    <font>
      <b/>
      <sz val="10"/>
      <color theme="1"/>
      <name val="Calibri"/>
      <family val="2"/>
      <scheme val="minor"/>
    </font>
    <font>
      <b/>
      <sz val="10"/>
      <color theme="9" tint="0.59999389629810485"/>
      <name val="Calibri"/>
      <family val="2"/>
      <charset val="238"/>
      <scheme val="minor"/>
    </font>
    <font>
      <b/>
      <i/>
      <sz val="10"/>
      <color theme="1"/>
      <name val="Calibri"/>
      <family val="2"/>
      <charset val="238"/>
      <scheme val="minor"/>
    </font>
    <font>
      <sz val="10"/>
      <color theme="0" tint="-0.14999847407452621"/>
      <name val="Calibri"/>
      <family val="2"/>
      <charset val="238"/>
      <scheme val="minor"/>
    </font>
    <font>
      <b/>
      <sz val="10"/>
      <color theme="2"/>
      <name val="Calibri"/>
      <family val="2"/>
      <scheme val="minor"/>
    </font>
    <font>
      <sz val="10"/>
      <color theme="0" tint="-0.499984740745262"/>
      <name val="Calibri"/>
      <family val="2"/>
      <scheme val="minor"/>
    </font>
    <font>
      <b/>
      <sz val="10"/>
      <color theme="0" tint="-0.499984740745262"/>
      <name val="Calibri"/>
      <family val="2"/>
      <scheme val="minor"/>
    </font>
    <font>
      <sz val="10"/>
      <color theme="9" tint="0.79998168889431442"/>
      <name val="Calibri"/>
      <family val="2"/>
      <charset val="238"/>
      <scheme val="minor"/>
    </font>
    <font>
      <i/>
      <sz val="10"/>
      <color rgb="FF808080"/>
      <name val="Calibri"/>
      <family val="2"/>
      <charset val="238"/>
      <scheme val="minor"/>
    </font>
    <font>
      <i/>
      <sz val="10"/>
      <color rgb="FFFF0000"/>
      <name val="Calibri"/>
      <family val="2"/>
      <charset val="238"/>
      <scheme val="minor"/>
    </font>
    <font>
      <b/>
      <sz val="10"/>
      <color indexed="9"/>
      <name val="Calibri"/>
      <family val="2"/>
      <charset val="238"/>
      <scheme val="minor"/>
    </font>
    <font>
      <sz val="11"/>
      <color rgb="FF000000"/>
      <name val="Calibri"/>
      <family val="2"/>
      <charset val="238"/>
    </font>
    <font>
      <sz val="10"/>
      <color theme="0" tint="-0.34998626667073579"/>
      <name val="Calibri"/>
      <family val="2"/>
      <charset val="238"/>
      <scheme val="minor"/>
    </font>
    <font>
      <b/>
      <sz val="10"/>
      <color theme="0" tint="-0.34998626667073579"/>
      <name val="Calibri"/>
      <family val="2"/>
      <charset val="238"/>
      <scheme val="minor"/>
    </font>
    <font>
      <b/>
      <sz val="10"/>
      <color theme="0"/>
      <name val="Calibri"/>
      <family val="2"/>
      <charset val="238"/>
      <scheme val="minor"/>
    </font>
    <font>
      <sz val="11"/>
      <color rgb="FF000000"/>
      <name val="Calibri"/>
      <family val="2"/>
      <charset val="238"/>
      <scheme val="minor"/>
    </font>
    <font>
      <b/>
      <sz val="10"/>
      <color rgb="FF000000"/>
      <name val="Calibri"/>
      <family val="2"/>
      <charset val="238"/>
      <scheme val="minor"/>
    </font>
    <font>
      <sz val="10"/>
      <color indexed="8"/>
      <name val="MS Sans Serif"/>
      <family val="2"/>
    </font>
    <font>
      <sz val="10"/>
      <name val="Times New Roman"/>
      <family val="1"/>
    </font>
    <font>
      <sz val="10"/>
      <name val="Helv"/>
      <family val="2"/>
    </font>
    <font>
      <sz val="10"/>
      <name val="MS Sans Serif"/>
      <family val="2"/>
    </font>
    <font>
      <i/>
      <sz val="10"/>
      <name val="Calibri"/>
      <family val="2"/>
      <charset val="238"/>
      <scheme val="minor"/>
    </font>
    <font>
      <b/>
      <i/>
      <sz val="10"/>
      <name val="Calibri"/>
      <family val="2"/>
      <charset val="238"/>
      <scheme val="minor"/>
    </font>
    <font>
      <sz val="10"/>
      <name val="Times New Roman"/>
      <family val="1"/>
      <charset val="238"/>
    </font>
    <font>
      <sz val="10"/>
      <color theme="0"/>
      <name val="Calibri"/>
      <family val="2"/>
      <charset val="238"/>
      <scheme val="minor"/>
    </font>
    <font>
      <u/>
      <sz val="10"/>
      <color theme="10"/>
      <name val="Arial"/>
      <family val="2"/>
    </font>
    <font>
      <u/>
      <sz val="10"/>
      <name val="Calibri"/>
      <family val="2"/>
      <charset val="238"/>
      <scheme val="minor"/>
    </font>
    <font>
      <i/>
      <sz val="10"/>
      <color theme="1"/>
      <name val="Calibri"/>
      <family val="2"/>
      <charset val="238"/>
      <scheme val="minor"/>
    </font>
    <font>
      <sz val="10"/>
      <name val="Calibri"/>
      <family val="2"/>
      <scheme val="minor"/>
    </font>
    <font>
      <sz val="10"/>
      <color theme="0"/>
      <name val="Calibri"/>
      <family val="2"/>
      <scheme val="minor"/>
    </font>
    <font>
      <b/>
      <sz val="10"/>
      <name val="Calibri"/>
      <family val="2"/>
      <scheme val="minor"/>
    </font>
    <font>
      <b/>
      <sz val="10"/>
      <color indexed="10"/>
      <name val="Calibri"/>
      <family val="2"/>
      <scheme val="minor"/>
    </font>
    <font>
      <u/>
      <sz val="10"/>
      <name val="Calibri"/>
      <family val="2"/>
      <scheme val="minor"/>
    </font>
    <font>
      <sz val="10"/>
      <color rgb="FFFFFFFF"/>
      <name val="Calibri"/>
      <family val="2"/>
      <charset val="238"/>
      <scheme val="minor"/>
    </font>
    <font>
      <b/>
      <sz val="10"/>
      <color theme="0"/>
      <name val="Calibri"/>
      <family val="2"/>
      <scheme val="minor"/>
    </font>
    <font>
      <b/>
      <sz val="10"/>
      <color theme="4"/>
      <name val="Calibri"/>
      <family val="2"/>
      <charset val="238"/>
      <scheme val="minor"/>
    </font>
    <font>
      <sz val="10"/>
      <color rgb="FF7030A0"/>
      <name val="Calibri"/>
      <family val="2"/>
      <charset val="238"/>
      <scheme val="minor"/>
    </font>
    <font>
      <sz val="10"/>
      <color theme="0"/>
      <name val="Calibri"/>
      <family val="2"/>
      <charset val="238"/>
    </font>
    <font>
      <sz val="10"/>
      <name val="Arial"/>
      <family val="2"/>
      <charset val="238"/>
    </font>
    <font>
      <u/>
      <sz val="10"/>
      <color theme="10"/>
      <name val="Calibri"/>
      <family val="2"/>
      <scheme val="minor"/>
    </font>
    <font>
      <sz val="10"/>
      <color theme="4"/>
      <name val="Calibri"/>
      <family val="2"/>
      <scheme val="minor"/>
    </font>
    <font>
      <sz val="10"/>
      <color theme="10"/>
      <name val="Calibri"/>
      <family val="2"/>
      <charset val="238"/>
      <scheme val="minor"/>
    </font>
  </fonts>
  <fills count="14">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79998168889431442"/>
        <bgColor indexed="64"/>
      </patternFill>
    </fill>
    <fill>
      <patternFill patternType="solid">
        <fgColor theme="0" tint="0.59999389629810485"/>
        <bgColor indexed="64"/>
      </patternFill>
    </fill>
    <fill>
      <patternFill patternType="solid">
        <fgColor rgb="FFDAE3F3"/>
        <bgColor rgb="FFDEEBF7"/>
      </patternFill>
    </fill>
    <fill>
      <patternFill patternType="solid">
        <fgColor theme="2"/>
        <bgColor indexed="64"/>
      </patternFill>
    </fill>
    <fill>
      <patternFill patternType="solid">
        <fgColor theme="2" tint="0.79998168889431442"/>
        <bgColor indexed="64"/>
      </patternFill>
    </fill>
    <fill>
      <patternFill patternType="solid">
        <fgColor theme="0"/>
        <bgColor indexed="64"/>
      </patternFill>
    </fill>
    <fill>
      <patternFill patternType="solid">
        <fgColor theme="2"/>
        <bgColor theme="4" tint="0.79998168889431442"/>
      </patternFill>
    </fill>
  </fills>
  <borders count="19">
    <border>
      <left/>
      <right/>
      <top/>
      <bottom/>
      <diagonal/>
    </border>
    <border>
      <left style="thin">
        <color indexed="64"/>
      </left>
      <right/>
      <top/>
      <bottom/>
      <diagonal/>
    </border>
    <border>
      <left/>
      <right/>
      <top/>
      <bottom style="thin">
        <color indexed="64"/>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bottom/>
      <diagonal/>
    </border>
    <border>
      <left/>
      <right/>
      <top/>
      <bottom style="thin">
        <color rgb="FF9BC2E6"/>
      </bottom>
      <diagonal/>
    </border>
    <border>
      <left/>
      <right style="thin">
        <color auto="1"/>
      </right>
      <top/>
      <bottom/>
      <diagonal/>
    </border>
    <border>
      <left/>
      <right/>
      <top style="thin">
        <color rgb="FFC0C0C0"/>
      </top>
      <bottom style="thin">
        <color rgb="FFC0C0C0"/>
      </bottom>
      <diagonal/>
    </border>
    <border>
      <left/>
      <right/>
      <top style="thin">
        <color rgb="FFC0C0C0"/>
      </top>
      <bottom/>
      <diagonal/>
    </border>
    <border>
      <left style="medium">
        <color indexed="64"/>
      </left>
      <right style="medium">
        <color indexed="64"/>
      </right>
      <top/>
      <bottom style="thin">
        <color auto="1"/>
      </bottom>
      <diagonal/>
    </border>
    <border>
      <left style="thin">
        <color rgb="FF00000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8">
    <xf numFmtId="0" fontId="0" fillId="0" borderId="0"/>
    <xf numFmtId="0" fontId="9" fillId="0" borderId="0">
      <alignment horizontal="left" wrapText="1"/>
    </xf>
    <xf numFmtId="0" fontId="7" fillId="0" borderId="0"/>
    <xf numFmtId="9" fontId="7" fillId="0" borderId="0" applyFont="0" applyFill="0" applyBorder="0" applyAlignment="0" applyProtection="0"/>
    <xf numFmtId="0" fontId="14" fillId="0" borderId="0"/>
    <xf numFmtId="0" fontId="25" fillId="0" borderId="0"/>
    <xf numFmtId="0" fontId="6" fillId="0" borderId="0"/>
    <xf numFmtId="173" fontId="28" fillId="0" borderId="0"/>
    <xf numFmtId="0" fontId="6" fillId="0" borderId="0"/>
    <xf numFmtId="0" fontId="30" fillId="0" borderId="0"/>
    <xf numFmtId="9" fontId="30" fillId="0" borderId="0" applyFont="0" applyFill="0" applyBorder="0" applyAlignment="0" applyProtection="0"/>
    <xf numFmtId="0" fontId="32" fillId="0" borderId="0" applyNumberFormat="0" applyFill="0" applyBorder="0" applyAlignment="0" applyProtection="0"/>
    <xf numFmtId="0" fontId="27" fillId="0" borderId="0"/>
    <xf numFmtId="0" fontId="38" fillId="0" borderId="0"/>
    <xf numFmtId="0" fontId="6" fillId="0" borderId="0"/>
    <xf numFmtId="43" fontId="6" fillId="0" borderId="0" applyFont="0" applyFill="0" applyBorder="0" applyAlignment="0" applyProtection="0"/>
    <xf numFmtId="0" fontId="5" fillId="0" borderId="0"/>
    <xf numFmtId="0" fontId="64" fillId="0" borderId="0"/>
    <xf numFmtId="0" fontId="66" fillId="0" borderId="0" applyNumberFormat="0" applyFont="0" applyFill="0" applyBorder="0" applyAlignment="0" applyProtection="0"/>
    <xf numFmtId="0" fontId="29" fillId="0" borderId="0"/>
    <xf numFmtId="0" fontId="29" fillId="0" borderId="0"/>
    <xf numFmtId="0" fontId="66" fillId="0" borderId="0" applyNumberFormat="0" applyFont="0" applyFill="0" applyBorder="0" applyAlignment="0" applyProtection="0"/>
    <xf numFmtId="0" fontId="67" fillId="0" borderId="0"/>
    <xf numFmtId="0" fontId="68" fillId="0" borderId="0"/>
    <xf numFmtId="0" fontId="69" fillId="0" borderId="0"/>
    <xf numFmtId="0" fontId="29" fillId="0" borderId="0"/>
    <xf numFmtId="0" fontId="29" fillId="0" borderId="0"/>
    <xf numFmtId="9" fontId="5" fillId="0" borderId="0" applyFont="0" applyFill="0" applyBorder="0" applyAlignment="0" applyProtection="0"/>
    <xf numFmtId="0" fontId="14" fillId="0" borderId="0"/>
    <xf numFmtId="0" fontId="14" fillId="0" borderId="0"/>
    <xf numFmtId="0" fontId="74" fillId="0" borderId="0" applyNumberFormat="0" applyFill="0" applyBorder="0" applyAlignment="0" applyProtection="0"/>
    <xf numFmtId="0" fontId="4" fillId="0" borderId="0"/>
    <xf numFmtId="0" fontId="72" fillId="0" borderId="16">
      <alignment horizontal="left" indent="1"/>
    </xf>
    <xf numFmtId="9" fontId="4" fillId="0" borderId="0" applyFont="0" applyFill="0" applyBorder="0" applyAlignment="0" applyProtection="0"/>
    <xf numFmtId="9" fontId="1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32" fillId="0" borderId="0" applyNumberForma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xf numFmtId="9" fontId="27" fillId="0" borderId="0" applyFont="0" applyFill="0" applyBorder="0" applyAlignment="0" applyProtection="0"/>
    <xf numFmtId="0" fontId="66" fillId="0" borderId="0" applyNumberFormat="0" applyFont="0" applyFill="0" applyBorder="0" applyAlignment="0" applyProtection="0"/>
    <xf numFmtId="43" fontId="14" fillId="0" borderId="0" applyFont="0" applyFill="0" applyBorder="0" applyAlignment="0" applyProtection="0"/>
    <xf numFmtId="0" fontId="1" fillId="0" borderId="0"/>
    <xf numFmtId="43" fontId="1" fillId="0" borderId="0" applyFont="0" applyFill="0" applyBorder="0" applyAlignment="0" applyProtection="0"/>
    <xf numFmtId="0" fontId="87" fillId="0" borderId="0"/>
    <xf numFmtId="43" fontId="87" fillId="0" borderId="0" applyFont="0" applyFill="0" applyBorder="0" applyAlignment="0" applyProtection="0"/>
  </cellStyleXfs>
  <cellXfs count="559">
    <xf numFmtId="0" fontId="0" fillId="0" borderId="0" xfId="0"/>
    <xf numFmtId="0" fontId="10" fillId="0" borderId="0" xfId="1" applyFont="1">
      <alignment horizontal="left" wrapText="1"/>
    </xf>
    <xf numFmtId="165" fontId="10" fillId="0" borderId="0" xfId="1" applyNumberFormat="1" applyFont="1">
      <alignment horizontal="left" wrapText="1"/>
    </xf>
    <xf numFmtId="0" fontId="10" fillId="0" borderId="0" xfId="1" applyFont="1" applyAlignment="1">
      <alignment horizontal="left"/>
    </xf>
    <xf numFmtId="0" fontId="10" fillId="0" borderId="0" xfId="1" applyFont="1" applyAlignment="1"/>
    <xf numFmtId="165" fontId="10" fillId="0" borderId="0" xfId="1" applyNumberFormat="1" applyFont="1" applyAlignment="1">
      <alignment wrapText="1"/>
    </xf>
    <xf numFmtId="2" fontId="10" fillId="0" borderId="0" xfId="1" applyNumberFormat="1" applyFont="1" applyAlignment="1">
      <alignment horizontal="right" wrapText="1"/>
    </xf>
    <xf numFmtId="164" fontId="10" fillId="0" borderId="0" xfId="1" applyNumberFormat="1" applyFont="1" applyAlignment="1">
      <alignment horizontal="right" wrapText="1"/>
    </xf>
    <xf numFmtId="165" fontId="10" fillId="0" borderId="0" xfId="1" applyNumberFormat="1" applyFont="1" applyAlignment="1"/>
    <xf numFmtId="0" fontId="12" fillId="0" borderId="0" xfId="1" applyFont="1" applyAlignment="1"/>
    <xf numFmtId="166" fontId="10" fillId="0" borderId="0" xfId="1" applyNumberFormat="1" applyFont="1" applyAlignment="1">
      <alignment horizontal="right" wrapText="1"/>
    </xf>
    <xf numFmtId="14" fontId="10" fillId="0" borderId="0" xfId="1" applyNumberFormat="1" applyFont="1">
      <alignment horizontal="left" wrapText="1"/>
    </xf>
    <xf numFmtId="0" fontId="12" fillId="0" borderId="0" xfId="2" applyFont="1"/>
    <xf numFmtId="0" fontId="12" fillId="0" borderId="0" xfId="2" applyFont="1" applyAlignment="1">
      <alignment horizontal="right"/>
    </xf>
    <xf numFmtId="0" fontId="10" fillId="0" borderId="0" xfId="2" applyFont="1" applyAlignment="1">
      <alignment horizontal="left" vertical="center"/>
    </xf>
    <xf numFmtId="0" fontId="11" fillId="0" borderId="0" xfId="2" applyFont="1" applyAlignment="1">
      <alignment horizontal="left" vertical="center"/>
    </xf>
    <xf numFmtId="167" fontId="10" fillId="0" borderId="0" xfId="2" applyNumberFormat="1" applyFont="1" applyAlignment="1">
      <alignment horizontal="right" vertical="center" shrinkToFit="1"/>
    </xf>
    <xf numFmtId="0" fontId="13" fillId="0" borderId="0" xfId="0" applyFont="1"/>
    <xf numFmtId="0" fontId="13" fillId="0" borderId="0" xfId="2" applyFont="1"/>
    <xf numFmtId="3" fontId="10" fillId="0" borderId="0" xfId="2" applyNumberFormat="1" applyFont="1"/>
    <xf numFmtId="0" fontId="10" fillId="0" borderId="0" xfId="2" applyFont="1"/>
    <xf numFmtId="0" fontId="15" fillId="0" borderId="0" xfId="40" applyFont="1"/>
    <xf numFmtId="171" fontId="12" fillId="0" borderId="0" xfId="2" applyNumberFormat="1" applyFont="1"/>
    <xf numFmtId="168" fontId="12" fillId="0" borderId="0" xfId="2" applyNumberFormat="1" applyFont="1"/>
    <xf numFmtId="169" fontId="12" fillId="0" borderId="0" xfId="2" applyNumberFormat="1" applyFont="1"/>
    <xf numFmtId="6" fontId="12" fillId="0" borderId="0" xfId="2" applyNumberFormat="1" applyFont="1"/>
    <xf numFmtId="170" fontId="12" fillId="0" borderId="0" xfId="2" applyNumberFormat="1" applyFont="1"/>
    <xf numFmtId="9" fontId="12" fillId="0" borderId="0" xfId="3" applyFont="1" applyFill="1" applyBorder="1"/>
    <xf numFmtId="9" fontId="13" fillId="0" borderId="0" xfId="3" applyFont="1" applyFill="1" applyBorder="1"/>
    <xf numFmtId="0" fontId="16" fillId="0" borderId="0" xfId="2" applyFont="1" applyAlignment="1">
      <alignment horizontal="right" vertical="center" wrapText="1"/>
    </xf>
    <xf numFmtId="3" fontId="12" fillId="0" borderId="0" xfId="2" applyNumberFormat="1" applyFont="1"/>
    <xf numFmtId="172" fontId="12" fillId="0" borderId="0" xfId="2" applyNumberFormat="1" applyFont="1"/>
    <xf numFmtId="0" fontId="17" fillId="0" borderId="0" xfId="4" applyFont="1"/>
    <xf numFmtId="0" fontId="18" fillId="0" borderId="0" xfId="2" applyFont="1"/>
    <xf numFmtId="0" fontId="18" fillId="0" borderId="0" xfId="2" applyFont="1" applyAlignment="1">
      <alignment wrapText="1"/>
    </xf>
    <xf numFmtId="1" fontId="18" fillId="0" borderId="0" xfId="2" applyNumberFormat="1" applyFont="1"/>
    <xf numFmtId="164" fontId="18" fillId="0" borderId="0" xfId="2" applyNumberFormat="1" applyFont="1"/>
    <xf numFmtId="0" fontId="20" fillId="0" borderId="0" xfId="4" applyFont="1"/>
    <xf numFmtId="0" fontId="17" fillId="0" borderId="0" xfId="2" applyFont="1"/>
    <xf numFmtId="0" fontId="17" fillId="0" borderId="1" xfId="2" applyFont="1" applyBorder="1"/>
    <xf numFmtId="0" fontId="17" fillId="0" borderId="0" xfId="2" applyFont="1" applyAlignment="1">
      <alignment horizontal="left"/>
    </xf>
    <xf numFmtId="0" fontId="22" fillId="0" borderId="0" xfId="2" applyFont="1" applyAlignment="1">
      <alignment horizontal="left" indent="1"/>
    </xf>
    <xf numFmtId="0" fontId="20" fillId="0" borderId="0" xfId="2" applyFont="1" applyAlignment="1">
      <alignment vertical="center"/>
    </xf>
    <xf numFmtId="4" fontId="20" fillId="0" borderId="0" xfId="2" applyNumberFormat="1" applyFont="1"/>
    <xf numFmtId="0" fontId="22" fillId="0" borderId="0" xfId="2" applyFont="1" applyAlignment="1">
      <alignment horizontal="left"/>
    </xf>
    <xf numFmtId="4" fontId="23" fillId="0" borderId="0" xfId="2" applyNumberFormat="1" applyFont="1"/>
    <xf numFmtId="0" fontId="17" fillId="2" borderId="0" xfId="2" applyFont="1" applyFill="1"/>
    <xf numFmtId="0" fontId="20" fillId="0" borderId="0" xfId="2" applyFont="1"/>
    <xf numFmtId="0" fontId="19" fillId="0" borderId="0" xfId="2" applyFont="1"/>
    <xf numFmtId="0" fontId="20" fillId="0" borderId="0" xfId="2" applyFont="1" applyAlignment="1">
      <alignment vertical="center" wrapText="1"/>
    </xf>
    <xf numFmtId="3" fontId="20" fillId="0" borderId="0" xfId="2" applyNumberFormat="1" applyFont="1"/>
    <xf numFmtId="3" fontId="22" fillId="0" borderId="0" xfId="2" applyNumberFormat="1" applyFont="1"/>
    <xf numFmtId="0" fontId="24" fillId="0" borderId="0" xfId="2" applyFont="1"/>
    <xf numFmtId="0" fontId="19" fillId="0" borderId="0" xfId="2" applyFont="1" applyAlignment="1">
      <alignment horizontal="left"/>
    </xf>
    <xf numFmtId="3" fontId="24" fillId="0" borderId="0" xfId="2" applyNumberFormat="1" applyFont="1"/>
    <xf numFmtId="3" fontId="17" fillId="0" borderId="0" xfId="2" applyNumberFormat="1" applyFont="1"/>
    <xf numFmtId="0" fontId="20" fillId="0" borderId="0" xfId="2" applyFont="1" applyAlignment="1">
      <alignment horizontal="left"/>
    </xf>
    <xf numFmtId="3" fontId="21" fillId="0" borderId="0" xfId="2" applyNumberFormat="1" applyFont="1"/>
    <xf numFmtId="3" fontId="19" fillId="0" borderId="0" xfId="2" applyNumberFormat="1" applyFont="1"/>
    <xf numFmtId="49" fontId="24" fillId="0" borderId="0" xfId="2" applyNumberFormat="1" applyFont="1" applyAlignment="1">
      <alignment horizontal="left"/>
    </xf>
    <xf numFmtId="4" fontId="17" fillId="0" borderId="0" xfId="2" applyNumberFormat="1" applyFont="1"/>
    <xf numFmtId="14" fontId="12" fillId="0" borderId="0" xfId="2" applyNumberFormat="1" applyFont="1"/>
    <xf numFmtId="2" fontId="12" fillId="0" borderId="0" xfId="2" applyNumberFormat="1" applyFont="1"/>
    <xf numFmtId="16" fontId="12" fillId="0" borderId="0" xfId="2" applyNumberFormat="1" applyFont="1"/>
    <xf numFmtId="0" fontId="26" fillId="0" borderId="0" xfId="5" applyFont="1"/>
    <xf numFmtId="0" fontId="11" fillId="0" borderId="0" xfId="5" applyFont="1" applyAlignment="1">
      <alignment horizontal="left" vertical="center"/>
    </xf>
    <xf numFmtId="167" fontId="10" fillId="0" borderId="0" xfId="5" applyNumberFormat="1" applyFont="1" applyAlignment="1">
      <alignment horizontal="right" vertical="center" shrinkToFit="1"/>
    </xf>
    <xf numFmtId="3" fontId="10" fillId="0" borderId="0" xfId="5" applyNumberFormat="1" applyFont="1" applyAlignment="1">
      <alignment horizontal="right" vertical="center" shrinkToFit="1"/>
    </xf>
    <xf numFmtId="0" fontId="10" fillId="0" borderId="0" xfId="5" applyFont="1" applyAlignment="1">
      <alignment horizontal="left" vertical="center"/>
    </xf>
    <xf numFmtId="0" fontId="12" fillId="0" borderId="0" xfId="6" applyFont="1"/>
    <xf numFmtId="0" fontId="13" fillId="0" borderId="0" xfId="8" applyFont="1" applyAlignment="1">
      <alignment horizontal="center" vertical="center" wrapText="1"/>
    </xf>
    <xf numFmtId="0" fontId="12" fillId="0" borderId="0" xfId="8" applyFont="1" applyAlignment="1">
      <alignment wrapText="1"/>
    </xf>
    <xf numFmtId="2" fontId="12" fillId="0" borderId="0" xfId="8" applyNumberFormat="1" applyFont="1" applyAlignment="1">
      <alignment wrapText="1"/>
    </xf>
    <xf numFmtId="1" fontId="10" fillId="0" borderId="0" xfId="7" applyNumberFormat="1" applyFont="1" applyAlignment="1">
      <alignment horizontal="left" vertical="center" wrapText="1"/>
    </xf>
    <xf numFmtId="1" fontId="10" fillId="0" borderId="0" xfId="7" applyNumberFormat="1" applyFont="1" applyAlignment="1">
      <alignment horizontal="center" vertical="center" wrapText="1"/>
    </xf>
    <xf numFmtId="0" fontId="13" fillId="0" borderId="0" xfId="8" applyFont="1"/>
    <xf numFmtId="0" fontId="12" fillId="0" borderId="0" xfId="8" applyFont="1"/>
    <xf numFmtId="0" fontId="12" fillId="0" borderId="0" xfId="8" applyFont="1" applyAlignment="1">
      <alignment horizontal="left" indent="1"/>
    </xf>
    <xf numFmtId="0" fontId="16" fillId="0" borderId="0" xfId="8" applyFont="1"/>
    <xf numFmtId="0" fontId="10" fillId="0" borderId="0" xfId="8" applyFont="1"/>
    <xf numFmtId="0" fontId="10" fillId="0" borderId="0" xfId="8" applyFont="1" applyAlignment="1">
      <alignment wrapText="1"/>
    </xf>
    <xf numFmtId="1" fontId="12" fillId="0" borderId="0" xfId="8" applyNumberFormat="1" applyFont="1"/>
    <xf numFmtId="6" fontId="12" fillId="0" borderId="0" xfId="8" applyNumberFormat="1" applyFont="1"/>
    <xf numFmtId="0" fontId="16" fillId="0" borderId="0" xfId="8" applyFont="1" applyAlignment="1">
      <alignment wrapText="1"/>
    </xf>
    <xf numFmtId="3" fontId="12" fillId="0" borderId="0" xfId="8" applyNumberFormat="1" applyFont="1"/>
    <xf numFmtId="3" fontId="13" fillId="0" borderId="0" xfId="8" applyNumberFormat="1" applyFont="1"/>
    <xf numFmtId="0" fontId="34" fillId="0" borderId="0" xfId="8" applyFont="1"/>
    <xf numFmtId="3" fontId="34" fillId="0" borderId="0" xfId="8" applyNumberFormat="1" applyFont="1"/>
    <xf numFmtId="0" fontId="40" fillId="0" borderId="0" xfId="8" applyFont="1"/>
    <xf numFmtId="0" fontId="11" fillId="0" borderId="0" xfId="9" applyFont="1"/>
    <xf numFmtId="0" fontId="10" fillId="0" borderId="0" xfId="9" applyFont="1"/>
    <xf numFmtId="4" fontId="10" fillId="0" borderId="0" xfId="9" applyNumberFormat="1" applyFont="1"/>
    <xf numFmtId="3" fontId="10" fillId="0" borderId="0" xfId="9" applyNumberFormat="1" applyFont="1"/>
    <xf numFmtId="174" fontId="10" fillId="0" borderId="0" xfId="10" applyNumberFormat="1" applyFont="1"/>
    <xf numFmtId="4" fontId="13" fillId="0" borderId="0" xfId="8" applyNumberFormat="1" applyFont="1"/>
    <xf numFmtId="175" fontId="12" fillId="0" borderId="0" xfId="8" applyNumberFormat="1" applyFont="1"/>
    <xf numFmtId="4" fontId="12" fillId="0" borderId="0" xfId="8" applyNumberFormat="1" applyFont="1"/>
    <xf numFmtId="0" fontId="41" fillId="0" borderId="0" xfId="8" applyFont="1"/>
    <xf numFmtId="0" fontId="12" fillId="0" borderId="0" xfId="8" applyFont="1" applyAlignment="1">
      <alignment horizontal="center"/>
    </xf>
    <xf numFmtId="3" fontId="10" fillId="0" borderId="0" xfId="8" applyNumberFormat="1" applyFont="1"/>
    <xf numFmtId="0" fontId="12" fillId="0" borderId="0" xfId="0" applyFont="1"/>
    <xf numFmtId="0" fontId="13" fillId="0" borderId="0" xfId="8" applyFont="1" applyAlignment="1">
      <alignment horizontal="center"/>
    </xf>
    <xf numFmtId="0" fontId="13" fillId="0" borderId="0" xfId="8" applyFont="1" applyAlignment="1">
      <alignment horizontal="center" vertical="center"/>
    </xf>
    <xf numFmtId="3" fontId="35" fillId="0" borderId="0" xfId="8" applyNumberFormat="1" applyFont="1"/>
    <xf numFmtId="0" fontId="43" fillId="3" borderId="3" xfId="8" applyFont="1" applyFill="1" applyBorder="1" applyAlignment="1">
      <alignment horizontal="center" vertical="center"/>
    </xf>
    <xf numFmtId="0" fontId="43" fillId="3" borderId="4" xfId="8" applyFont="1" applyFill="1" applyBorder="1" applyAlignment="1">
      <alignment horizontal="center" vertical="center"/>
    </xf>
    <xf numFmtId="0" fontId="12" fillId="4" borderId="5" xfId="8" applyFont="1" applyFill="1" applyBorder="1"/>
    <xf numFmtId="0" fontId="44" fillId="0" borderId="6" xfId="8" applyFont="1" applyBorder="1"/>
    <xf numFmtId="0" fontId="12" fillId="4" borderId="7" xfId="8" applyFont="1" applyFill="1" applyBorder="1"/>
    <xf numFmtId="0" fontId="44" fillId="0" borderId="8" xfId="8" applyFont="1" applyBorder="1"/>
    <xf numFmtId="2" fontId="12" fillId="0" borderId="0" xfId="8" applyNumberFormat="1" applyFont="1"/>
    <xf numFmtId="1" fontId="42" fillId="0" borderId="0" xfId="8" applyNumberFormat="1" applyFont="1"/>
    <xf numFmtId="0" fontId="13" fillId="0" borderId="0" xfId="12" applyFont="1"/>
    <xf numFmtId="0" fontId="46" fillId="0" borderId="0" xfId="12" applyFont="1"/>
    <xf numFmtId="0" fontId="13" fillId="0" borderId="0" xfId="14" applyFont="1" applyAlignment="1">
      <alignment horizontal="center" vertical="center"/>
    </xf>
    <xf numFmtId="3" fontId="12" fillId="0" borderId="0" xfId="14" applyNumberFormat="1" applyFont="1"/>
    <xf numFmtId="3" fontId="46" fillId="0" borderId="0" xfId="14" applyNumberFormat="1" applyFont="1"/>
    <xf numFmtId="0" fontId="13" fillId="7" borderId="0" xfId="14" applyFont="1" applyFill="1" applyAlignment="1">
      <alignment horizontal="center" vertical="center"/>
    </xf>
    <xf numFmtId="0" fontId="12" fillId="7" borderId="0" xfId="14" applyFont="1" applyFill="1" applyAlignment="1">
      <alignment horizontal="center" vertical="center"/>
    </xf>
    <xf numFmtId="3" fontId="12" fillId="7" borderId="0" xfId="14" applyNumberFormat="1" applyFont="1" applyFill="1"/>
    <xf numFmtId="0" fontId="12" fillId="7" borderId="0" xfId="14" applyFont="1" applyFill="1"/>
    <xf numFmtId="3" fontId="48" fillId="0" borderId="0" xfId="14" applyNumberFormat="1" applyFont="1"/>
    <xf numFmtId="0" fontId="12" fillId="6" borderId="0" xfId="14" applyFont="1" applyFill="1" applyAlignment="1">
      <alignment horizontal="center" vertical="center"/>
    </xf>
    <xf numFmtId="3" fontId="12" fillId="6" borderId="0" xfId="14" applyNumberFormat="1" applyFont="1" applyFill="1"/>
    <xf numFmtId="3" fontId="12" fillId="0" borderId="0" xfId="14" applyNumberFormat="1" applyFont="1" applyAlignment="1">
      <alignment horizontal="center"/>
    </xf>
    <xf numFmtId="3" fontId="46" fillId="0" borderId="0" xfId="14" applyNumberFormat="1" applyFont="1" applyAlignment="1">
      <alignment horizontal="center"/>
    </xf>
    <xf numFmtId="0" fontId="41" fillId="0" borderId="0" xfId="12" applyFont="1"/>
    <xf numFmtId="1" fontId="12" fillId="0" borderId="0" xfId="14" applyNumberFormat="1" applyFont="1"/>
    <xf numFmtId="1" fontId="46" fillId="0" borderId="0" xfId="14" applyNumberFormat="1" applyFont="1"/>
    <xf numFmtId="3" fontId="12" fillId="0" borderId="0" xfId="14" applyNumberFormat="1" applyFont="1" applyAlignment="1">
      <alignment wrapText="1"/>
    </xf>
    <xf numFmtId="1" fontId="12" fillId="0" borderId="0" xfId="14" applyNumberFormat="1" applyFont="1" applyAlignment="1">
      <alignment horizontal="center"/>
    </xf>
    <xf numFmtId="0" fontId="12" fillId="0" borderId="0" xfId="14" applyFont="1"/>
    <xf numFmtId="0" fontId="46" fillId="0" borderId="0" xfId="14" applyFont="1"/>
    <xf numFmtId="0" fontId="12" fillId="0" borderId="0" xfId="14" applyFont="1" applyAlignment="1">
      <alignment horizontal="center"/>
    </xf>
    <xf numFmtId="1" fontId="46" fillId="0" borderId="0" xfId="14" applyNumberFormat="1" applyFont="1" applyAlignment="1">
      <alignment horizontal="center"/>
    </xf>
    <xf numFmtId="3" fontId="50" fillId="0" borderId="0" xfId="14" applyNumberFormat="1" applyFont="1"/>
    <xf numFmtId="3" fontId="41" fillId="0" borderId="0" xfId="14" applyNumberFormat="1" applyFont="1"/>
    <xf numFmtId="3" fontId="46" fillId="0" borderId="0" xfId="15" applyNumberFormat="1" applyFont="1" applyFill="1" applyBorder="1" applyAlignment="1">
      <alignment horizontal="right" vertical="center" wrapText="1"/>
    </xf>
    <xf numFmtId="0" fontId="10" fillId="0" borderId="0" xfId="14" applyFont="1"/>
    <xf numFmtId="0" fontId="13" fillId="0" borderId="0" xfId="12" applyFont="1" applyAlignment="1">
      <alignment horizontal="center"/>
    </xf>
    <xf numFmtId="4" fontId="48" fillId="0" borderId="0" xfId="14" applyNumberFormat="1" applyFont="1"/>
    <xf numFmtId="0" fontId="43" fillId="3" borderId="3" xfId="8" applyFont="1" applyFill="1" applyBorder="1" applyAlignment="1">
      <alignment horizontal="center" vertical="center" wrapText="1"/>
    </xf>
    <xf numFmtId="0" fontId="43" fillId="3" borderId="4" xfId="8" applyFont="1" applyFill="1" applyBorder="1" applyAlignment="1">
      <alignment horizontal="center" vertical="center" wrapText="1"/>
    </xf>
    <xf numFmtId="0" fontId="12" fillId="0" borderId="6" xfId="8" applyFont="1" applyBorder="1"/>
    <xf numFmtId="0" fontId="12" fillId="0" borderId="8" xfId="8" applyFont="1" applyBorder="1"/>
    <xf numFmtId="3" fontId="13" fillId="0" borderId="0" xfId="14" applyNumberFormat="1" applyFont="1"/>
    <xf numFmtId="0" fontId="40" fillId="0" borderId="0" xfId="12" applyFont="1"/>
    <xf numFmtId="0" fontId="49" fillId="0" borderId="0" xfId="8" applyFont="1"/>
    <xf numFmtId="0" fontId="45" fillId="0" borderId="0" xfId="8" applyFont="1"/>
    <xf numFmtId="0" fontId="45" fillId="0" borderId="0" xfId="8" applyFont="1" applyAlignment="1">
      <alignment horizontal="center" vertical="center" wrapText="1"/>
    </xf>
    <xf numFmtId="0" fontId="45" fillId="0" borderId="0" xfId="8" applyFont="1" applyAlignment="1">
      <alignment horizontal="center"/>
    </xf>
    <xf numFmtId="0" fontId="45" fillId="0" borderId="0" xfId="11" applyFont="1" applyBorder="1" applyAlignment="1">
      <alignment horizontal="left" vertical="center"/>
    </xf>
    <xf numFmtId="0" fontId="45" fillId="9" borderId="0" xfId="8" applyFont="1" applyFill="1" applyAlignment="1">
      <alignment horizontal="center"/>
    </xf>
    <xf numFmtId="1" fontId="45" fillId="0" borderId="0" xfId="8" applyNumberFormat="1" applyFont="1"/>
    <xf numFmtId="0" fontId="45" fillId="5" borderId="0" xfId="11" applyFont="1" applyFill="1" applyBorder="1" applyAlignment="1">
      <alignment horizontal="left" vertical="center"/>
    </xf>
    <xf numFmtId="0" fontId="45" fillId="6" borderId="0" xfId="11" applyFont="1" applyFill="1" applyBorder="1" applyAlignment="1">
      <alignment horizontal="left" vertical="center"/>
    </xf>
    <xf numFmtId="0" fontId="53" fillId="0" borderId="0" xfId="8" applyFont="1"/>
    <xf numFmtId="3" fontId="54" fillId="0" borderId="0" xfId="8" applyNumberFormat="1" applyFont="1"/>
    <xf numFmtId="3" fontId="55" fillId="0" borderId="0" xfId="8" applyNumberFormat="1" applyFont="1"/>
    <xf numFmtId="3" fontId="56" fillId="0" borderId="0" xfId="8" applyNumberFormat="1" applyFont="1"/>
    <xf numFmtId="1" fontId="10" fillId="0" borderId="0" xfId="8" applyNumberFormat="1" applyFont="1" applyAlignment="1">
      <alignment horizontal="center"/>
    </xf>
    <xf numFmtId="0" fontId="11" fillId="0" borderId="0" xfId="8" applyFont="1" applyAlignment="1">
      <alignment horizontal="left" vertical="center"/>
    </xf>
    <xf numFmtId="167" fontId="10" fillId="0" borderId="0" xfId="8" applyNumberFormat="1" applyFont="1" applyAlignment="1">
      <alignment horizontal="right" vertical="center" shrinkToFit="1"/>
    </xf>
    <xf numFmtId="175" fontId="10" fillId="0" borderId="0" xfId="8" applyNumberFormat="1" applyFont="1" applyAlignment="1">
      <alignment horizontal="right" vertical="center" shrinkToFit="1"/>
    </xf>
    <xf numFmtId="176" fontId="12" fillId="0" borderId="0" xfId="8" applyNumberFormat="1" applyFont="1"/>
    <xf numFmtId="0" fontId="10" fillId="0" borderId="0" xfId="8" applyFont="1" applyAlignment="1">
      <alignment horizontal="right"/>
    </xf>
    <xf numFmtId="0" fontId="48" fillId="0" borderId="0" xfId="8" applyFont="1" applyAlignment="1">
      <alignment horizontal="right"/>
    </xf>
    <xf numFmtId="3" fontId="48" fillId="0" borderId="0" xfId="8" applyNumberFormat="1" applyFont="1" applyAlignment="1">
      <alignment horizontal="right"/>
    </xf>
    <xf numFmtId="0" fontId="57" fillId="0" borderId="0" xfId="8" applyFont="1"/>
    <xf numFmtId="3" fontId="57" fillId="0" borderId="0" xfId="8" applyNumberFormat="1" applyFont="1" applyAlignment="1">
      <alignment horizontal="right"/>
    </xf>
    <xf numFmtId="0" fontId="58" fillId="0" borderId="0" xfId="8" applyFont="1"/>
    <xf numFmtId="165" fontId="12" fillId="0" borderId="0" xfId="8" applyNumberFormat="1" applyFont="1"/>
    <xf numFmtId="0" fontId="10" fillId="0" borderId="10" xfId="8" applyFont="1" applyBorder="1" applyAlignment="1">
      <alignment horizontal="right"/>
    </xf>
    <xf numFmtId="0" fontId="10" fillId="0" borderId="9" xfId="8" applyFont="1" applyBorder="1" applyAlignment="1">
      <alignment vertical="top" wrapText="1"/>
    </xf>
    <xf numFmtId="0" fontId="10" fillId="0" borderId="11" xfId="8" applyFont="1" applyBorder="1" applyAlignment="1">
      <alignment vertical="top" wrapText="1"/>
    </xf>
    <xf numFmtId="0" fontId="10" fillId="0" borderId="0" xfId="5" applyFont="1"/>
    <xf numFmtId="2" fontId="10" fillId="0" borderId="0" xfId="5" applyNumberFormat="1" applyFont="1"/>
    <xf numFmtId="0" fontId="13" fillId="0" borderId="0" xfId="8" applyFont="1" applyAlignment="1">
      <alignment horizontal="left" vertical="center"/>
    </xf>
    <xf numFmtId="0" fontId="59" fillId="0" borderId="0" xfId="8" applyFont="1" applyAlignment="1">
      <alignment horizontal="right" vertical="center"/>
    </xf>
    <xf numFmtId="0" fontId="59" fillId="0" borderId="0" xfId="8" applyFont="1" applyAlignment="1">
      <alignment horizontal="left" vertical="center"/>
    </xf>
    <xf numFmtId="3" fontId="10" fillId="0" borderId="0" xfId="8" applyNumberFormat="1" applyFont="1" applyAlignment="1">
      <alignment horizontal="right" vertical="center" shrinkToFit="1"/>
    </xf>
    <xf numFmtId="0" fontId="10" fillId="0" borderId="0" xfId="8" applyFont="1" applyAlignment="1">
      <alignment horizontal="left" vertical="center"/>
    </xf>
    <xf numFmtId="167" fontId="12" fillId="0" borderId="0" xfId="8" applyNumberFormat="1" applyFont="1" applyAlignment="1">
      <alignment horizontal="right" vertical="center" shrinkToFit="1"/>
    </xf>
    <xf numFmtId="175" fontId="12" fillId="0" borderId="0" xfId="8" applyNumberFormat="1" applyFont="1" applyAlignment="1">
      <alignment horizontal="right" vertical="center" shrinkToFit="1"/>
    </xf>
    <xf numFmtId="4" fontId="12" fillId="0" borderId="0" xfId="8" applyNumberFormat="1" applyFont="1" applyAlignment="1">
      <alignment horizontal="right" vertical="center" shrinkToFit="1"/>
    </xf>
    <xf numFmtId="0" fontId="60" fillId="0" borderId="0" xfId="0" applyFont="1"/>
    <xf numFmtId="174" fontId="12" fillId="0" borderId="0" xfId="10" applyNumberFormat="1" applyFont="1" applyFill="1" applyBorder="1"/>
    <xf numFmtId="174" fontId="10" fillId="0" borderId="0" xfId="10" applyNumberFormat="1" applyFont="1" applyFill="1" applyBorder="1"/>
    <xf numFmtId="0" fontId="61" fillId="0" borderId="0" xfId="8" applyFont="1"/>
    <xf numFmtId="3" fontId="61" fillId="0" borderId="0" xfId="8" applyNumberFormat="1" applyFont="1"/>
    <xf numFmtId="3" fontId="62" fillId="0" borderId="0" xfId="8" applyNumberFormat="1" applyFont="1"/>
    <xf numFmtId="0" fontId="63" fillId="10" borderId="0" xfId="8" applyFont="1" applyFill="1"/>
    <xf numFmtId="0" fontId="31" fillId="10" borderId="0" xfId="14" applyFont="1" applyFill="1" applyAlignment="1">
      <alignment horizontal="center" vertical="center"/>
    </xf>
    <xf numFmtId="0" fontId="47" fillId="10" borderId="0" xfId="14" applyFont="1" applyFill="1" applyAlignment="1">
      <alignment horizontal="center" vertical="center" wrapText="1"/>
    </xf>
    <xf numFmtId="0" fontId="12" fillId="4" borderId="0" xfId="8" applyFont="1" applyFill="1" applyAlignment="1">
      <alignment horizontal="center"/>
    </xf>
    <xf numFmtId="0" fontId="12" fillId="11" borderId="0" xfId="8" applyFont="1" applyFill="1" applyAlignment="1">
      <alignment horizontal="center"/>
    </xf>
    <xf numFmtId="0" fontId="17" fillId="0" borderId="0" xfId="8" applyFont="1"/>
    <xf numFmtId="0" fontId="12" fillId="5" borderId="0" xfId="8" applyFont="1" applyFill="1"/>
    <xf numFmtId="0" fontId="16" fillId="0" borderId="0" xfId="17" applyFont="1"/>
    <xf numFmtId="0" fontId="16" fillId="0" borderId="0" xfId="17" applyFont="1" applyAlignment="1">
      <alignment vertical="center"/>
    </xf>
    <xf numFmtId="3" fontId="16" fillId="0" borderId="0" xfId="17" applyNumberFormat="1" applyFont="1"/>
    <xf numFmtId="0" fontId="65" fillId="0" borderId="0" xfId="17" applyFont="1"/>
    <xf numFmtId="0" fontId="65" fillId="0" borderId="0" xfId="17" applyFont="1" applyAlignment="1">
      <alignment vertical="center"/>
    </xf>
    <xf numFmtId="0" fontId="12" fillId="0" borderId="0" xfId="16" applyFont="1"/>
    <xf numFmtId="0" fontId="12" fillId="0" borderId="0" xfId="16" applyFont="1" applyAlignment="1">
      <alignment horizontal="center" vertical="center"/>
    </xf>
    <xf numFmtId="0" fontId="10" fillId="0" borderId="0" xfId="16" applyFont="1" applyAlignment="1">
      <alignment horizontal="center" vertical="center"/>
    </xf>
    <xf numFmtId="0" fontId="48" fillId="0" borderId="0" xfId="16" applyFont="1" applyAlignment="1">
      <alignment horizontal="center" vertical="center"/>
    </xf>
    <xf numFmtId="0" fontId="13" fillId="0" borderId="0" xfId="16" applyFont="1"/>
    <xf numFmtId="1" fontId="12" fillId="0" borderId="0" xfId="16" applyNumberFormat="1" applyFont="1" applyAlignment="1">
      <alignment horizontal="left"/>
    </xf>
    <xf numFmtId="1" fontId="12" fillId="0" borderId="0" xfId="16" applyNumberFormat="1" applyFont="1"/>
    <xf numFmtId="0" fontId="10" fillId="0" borderId="0" xfId="18" applyFont="1" applyFill="1" applyBorder="1" applyAlignment="1" applyProtection="1">
      <alignment horizontal="left"/>
    </xf>
    <xf numFmtId="0" fontId="10" fillId="0" borderId="0" xfId="21" applyFont="1" applyFill="1" applyBorder="1" applyAlignment="1">
      <alignment vertical="center" textRotation="180"/>
    </xf>
    <xf numFmtId="164" fontId="11" fillId="0" borderId="0" xfId="22" applyNumberFormat="1" applyFont="1" applyAlignment="1">
      <alignment horizontal="left"/>
    </xf>
    <xf numFmtId="1" fontId="10" fillId="0" borderId="0" xfId="23" applyNumberFormat="1" applyFont="1" applyAlignment="1">
      <alignment horizontal="center" vertical="center"/>
    </xf>
    <xf numFmtId="1" fontId="10" fillId="0" borderId="0" xfId="23" applyNumberFormat="1" applyFont="1" applyAlignment="1">
      <alignment horizontal="center"/>
    </xf>
    <xf numFmtId="1" fontId="10" fillId="0" borderId="0" xfId="23" applyNumberFormat="1" applyFont="1" applyAlignment="1">
      <alignment horizontal="left"/>
    </xf>
    <xf numFmtId="164" fontId="10" fillId="0" borderId="0" xfId="24" applyNumberFormat="1" applyFont="1" applyAlignment="1">
      <alignment horizontal="left"/>
    </xf>
    <xf numFmtId="1" fontId="10" fillId="0" borderId="0" xfId="16" applyNumberFormat="1" applyFont="1" applyAlignment="1">
      <alignment horizontal="center"/>
    </xf>
    <xf numFmtId="3" fontId="10" fillId="0" borderId="0" xfId="19" applyNumberFormat="1" applyFont="1" applyAlignment="1">
      <alignment horizontal="right" vertical="center"/>
    </xf>
    <xf numFmtId="3" fontId="10" fillId="0" borderId="0" xfId="19" applyNumberFormat="1" applyFont="1" applyAlignment="1">
      <alignment vertical="center"/>
    </xf>
    <xf numFmtId="164" fontId="11" fillId="0" borderId="0" xfId="24" applyNumberFormat="1" applyFont="1" applyAlignment="1">
      <alignment horizontal="left"/>
    </xf>
    <xf numFmtId="3" fontId="10" fillId="0" borderId="0" xfId="16" applyNumberFormat="1" applyFont="1" applyAlignment="1">
      <alignment horizontal="right" vertical="center"/>
    </xf>
    <xf numFmtId="3" fontId="10" fillId="0" borderId="0" xfId="16" applyNumberFormat="1" applyFont="1" applyAlignment="1">
      <alignment vertical="center"/>
    </xf>
    <xf numFmtId="0" fontId="11" fillId="0" borderId="0" xfId="25" applyFont="1"/>
    <xf numFmtId="1" fontId="10" fillId="0" borderId="0" xfId="25" applyNumberFormat="1" applyFont="1" applyAlignment="1">
      <alignment horizontal="center" wrapText="1"/>
    </xf>
    <xf numFmtId="3" fontId="11" fillId="0" borderId="0" xfId="19" applyNumberFormat="1" applyFont="1" applyAlignment="1">
      <alignment horizontal="right" vertical="center"/>
    </xf>
    <xf numFmtId="3" fontId="11" fillId="0" borderId="0" xfId="19" applyNumberFormat="1" applyFont="1" applyAlignment="1">
      <alignment vertical="center"/>
    </xf>
    <xf numFmtId="0" fontId="10" fillId="0" borderId="0" xfId="25" applyFont="1"/>
    <xf numFmtId="1" fontId="11" fillId="0" borderId="0" xfId="16" applyNumberFormat="1" applyFont="1" applyAlignment="1">
      <alignment horizontal="center"/>
    </xf>
    <xf numFmtId="178" fontId="11" fillId="0" borderId="0" xfId="26" applyNumberFormat="1" applyFont="1" applyAlignment="1">
      <alignment horizontal="right" vertical="center"/>
    </xf>
    <xf numFmtId="178" fontId="11" fillId="0" borderId="0" xfId="26" applyNumberFormat="1" applyFont="1" applyAlignment="1">
      <alignment vertical="center"/>
    </xf>
    <xf numFmtId="3" fontId="11" fillId="0" borderId="0" xfId="26" applyNumberFormat="1" applyFont="1" applyAlignment="1">
      <alignment horizontal="right" vertical="center"/>
    </xf>
    <xf numFmtId="3" fontId="11" fillId="0" borderId="0" xfId="26" applyNumberFormat="1" applyFont="1" applyAlignment="1">
      <alignment vertical="center"/>
    </xf>
    <xf numFmtId="178" fontId="11" fillId="0" borderId="0" xfId="19" applyNumberFormat="1" applyFont="1" applyAlignment="1">
      <alignment horizontal="right" vertical="center"/>
    </xf>
    <xf numFmtId="178" fontId="11" fillId="0" borderId="0" xfId="19" applyNumberFormat="1" applyFont="1" applyAlignment="1">
      <alignment vertical="center"/>
    </xf>
    <xf numFmtId="1" fontId="48" fillId="0" borderId="0" xfId="16" applyNumberFormat="1" applyFont="1" applyAlignment="1">
      <alignment horizontal="center"/>
    </xf>
    <xf numFmtId="179" fontId="10" fillId="0" borderId="0" xfId="19" applyNumberFormat="1" applyFont="1" applyAlignment="1">
      <alignment horizontal="left"/>
    </xf>
    <xf numFmtId="1" fontId="10" fillId="0" borderId="0" xfId="19" applyNumberFormat="1" applyFont="1" applyAlignment="1">
      <alignment horizontal="center"/>
    </xf>
    <xf numFmtId="0" fontId="10" fillId="0" borderId="0" xfId="16" applyFont="1"/>
    <xf numFmtId="1" fontId="10" fillId="0" borderId="0" xfId="19" applyNumberFormat="1" applyFont="1" applyAlignment="1">
      <alignment horizontal="left"/>
    </xf>
    <xf numFmtId="1" fontId="10" fillId="0" borderId="0" xfId="19" applyNumberFormat="1" applyFont="1" applyAlignment="1">
      <alignment horizontal="right"/>
    </xf>
    <xf numFmtId="0" fontId="10" fillId="0" borderId="0" xfId="16" applyFont="1" applyAlignment="1">
      <alignment vertical="top" wrapText="1"/>
    </xf>
    <xf numFmtId="0" fontId="70" fillId="0" borderId="0" xfId="16" applyFont="1"/>
    <xf numFmtId="0" fontId="10" fillId="0" borderId="0" xfId="20" applyFont="1"/>
    <xf numFmtId="0" fontId="71" fillId="0" borderId="0" xfId="16" applyFont="1"/>
    <xf numFmtId="4" fontId="10" fillId="0" borderId="0" xfId="19" applyNumberFormat="1" applyFont="1" applyAlignment="1">
      <alignment horizontal="right" vertical="center"/>
    </xf>
    <xf numFmtId="175" fontId="10" fillId="0" borderId="0" xfId="19" applyNumberFormat="1" applyFont="1" applyAlignment="1">
      <alignment vertical="center"/>
    </xf>
    <xf numFmtId="4" fontId="11" fillId="0" borderId="0" xfId="26" applyNumberFormat="1" applyFont="1" applyAlignment="1">
      <alignment horizontal="right" vertical="center"/>
    </xf>
    <xf numFmtId="0" fontId="12" fillId="0" borderId="0" xfId="16" applyFont="1" applyAlignment="1">
      <alignment horizontal="left"/>
    </xf>
    <xf numFmtId="180" fontId="12" fillId="0" borderId="0" xfId="16" applyNumberFormat="1" applyFont="1"/>
    <xf numFmtId="0" fontId="12" fillId="0" borderId="0" xfId="16" applyFont="1" applyAlignment="1">
      <alignment horizontal="left" indent="1"/>
    </xf>
    <xf numFmtId="181" fontId="12" fillId="0" borderId="0" xfId="16" applyNumberFormat="1" applyFont="1"/>
    <xf numFmtId="4" fontId="12" fillId="0" borderId="0" xfId="16" applyNumberFormat="1" applyFont="1"/>
    <xf numFmtId="3" fontId="12" fillId="0" borderId="0" xfId="16" applyNumberFormat="1" applyFont="1"/>
    <xf numFmtId="0" fontId="10" fillId="0" borderId="0" xfId="16" applyFont="1" applyAlignment="1">
      <alignment wrapText="1"/>
    </xf>
    <xf numFmtId="0" fontId="73" fillId="10" borderId="0" xfId="8" applyFont="1" applyFill="1"/>
    <xf numFmtId="0" fontId="73" fillId="10" borderId="0" xfId="1" applyFont="1" applyFill="1">
      <alignment horizontal="left" wrapText="1"/>
    </xf>
    <xf numFmtId="164" fontId="73" fillId="10" borderId="0" xfId="1" applyNumberFormat="1" applyFont="1" applyFill="1">
      <alignment horizontal="left" wrapText="1"/>
    </xf>
    <xf numFmtId="0" fontId="73" fillId="10" borderId="0" xfId="5" applyFont="1" applyFill="1"/>
    <xf numFmtId="0" fontId="63" fillId="10" borderId="0" xfId="5" applyFont="1" applyFill="1"/>
    <xf numFmtId="0" fontId="73" fillId="10" borderId="0" xfId="2" applyFont="1" applyFill="1"/>
    <xf numFmtId="0" fontId="73" fillId="10" borderId="0" xfId="2" applyFont="1" applyFill="1" applyAlignment="1">
      <alignment wrapText="1"/>
    </xf>
    <xf numFmtId="0" fontId="63" fillId="10" borderId="0" xfId="8" applyFont="1" applyFill="1" applyAlignment="1">
      <alignment horizontal="right" vertical="center"/>
    </xf>
    <xf numFmtId="0" fontId="63" fillId="10" borderId="0" xfId="8" applyFont="1" applyFill="1" applyAlignment="1">
      <alignment horizontal="left" vertical="center"/>
    </xf>
    <xf numFmtId="1" fontId="73" fillId="10" borderId="0" xfId="8" applyNumberFormat="1" applyFont="1" applyFill="1"/>
    <xf numFmtId="0" fontId="73" fillId="10" borderId="0" xfId="8" applyFont="1" applyFill="1" applyAlignment="1">
      <alignment horizontal="left"/>
    </xf>
    <xf numFmtId="0" fontId="63" fillId="10" borderId="0" xfId="8" applyFont="1" applyFill="1" applyAlignment="1">
      <alignment horizontal="left"/>
    </xf>
    <xf numFmtId="0" fontId="73" fillId="10" borderId="0" xfId="8" applyFont="1" applyFill="1" applyAlignment="1">
      <alignment wrapText="1"/>
    </xf>
    <xf numFmtId="0" fontId="12" fillId="10" borderId="0" xfId="16" applyFont="1" applyFill="1"/>
    <xf numFmtId="0" fontId="73" fillId="10" borderId="0" xfId="16" applyFont="1" applyFill="1"/>
    <xf numFmtId="0" fontId="12" fillId="0" borderId="0" xfId="37" applyFont="1"/>
    <xf numFmtId="0" fontId="13" fillId="0" borderId="0" xfId="5" applyFont="1" applyAlignment="1">
      <alignment horizontal="center"/>
    </xf>
    <xf numFmtId="0" fontId="73" fillId="10" borderId="0" xfId="8" applyFont="1" applyFill="1" applyAlignment="1">
      <alignment horizontal="left" vertical="center"/>
    </xf>
    <xf numFmtId="0" fontId="63" fillId="10" borderId="0" xfId="5" applyFont="1" applyFill="1" applyAlignment="1">
      <alignment horizontal="center" vertical="center"/>
    </xf>
    <xf numFmtId="0" fontId="63" fillId="10" borderId="0" xfId="2" applyFont="1" applyFill="1"/>
    <xf numFmtId="0" fontId="63" fillId="10" borderId="0" xfId="2" applyFont="1" applyFill="1" applyAlignment="1">
      <alignment horizontal="left"/>
    </xf>
    <xf numFmtId="191" fontId="12" fillId="0" borderId="0" xfId="2" applyNumberFormat="1" applyFont="1"/>
    <xf numFmtId="0" fontId="73" fillId="10" borderId="0" xfId="8" applyFont="1" applyFill="1" applyAlignment="1">
      <alignment horizontal="left" vertical="center" wrapText="1"/>
    </xf>
    <xf numFmtId="0" fontId="12" fillId="0" borderId="0" xfId="8" applyFont="1" applyAlignment="1">
      <alignment horizontal="left" vertical="center"/>
    </xf>
    <xf numFmtId="3" fontId="16" fillId="0" borderId="0" xfId="8" applyNumberFormat="1" applyFont="1" applyAlignment="1">
      <alignment horizontal="right"/>
    </xf>
    <xf numFmtId="0" fontId="12" fillId="0" borderId="0" xfId="28" applyFont="1"/>
    <xf numFmtId="0" fontId="15" fillId="0" borderId="0" xfId="30" applyFont="1" applyFill="1"/>
    <xf numFmtId="0" fontId="73" fillId="10" borderId="0" xfId="28" applyFont="1" applyFill="1"/>
    <xf numFmtId="0" fontId="12" fillId="0" borderId="1" xfId="28" applyFont="1" applyBorder="1"/>
    <xf numFmtId="183" fontId="12" fillId="0" borderId="0" xfId="28" applyNumberFormat="1" applyFont="1"/>
    <xf numFmtId="164" fontId="12" fillId="0" borderId="0" xfId="28" applyNumberFormat="1" applyFont="1"/>
    <xf numFmtId="184" fontId="12" fillId="0" borderId="0" xfId="28" applyNumberFormat="1" applyFont="1"/>
    <xf numFmtId="185" fontId="12" fillId="0" borderId="0" xfId="28" applyNumberFormat="1" applyFont="1"/>
    <xf numFmtId="0" fontId="13" fillId="0" borderId="0" xfId="28" applyFont="1"/>
    <xf numFmtId="0" fontId="13" fillId="0" borderId="1" xfId="28" applyFont="1" applyBorder="1"/>
    <xf numFmtId="0" fontId="11" fillId="0" borderId="0" xfId="28" applyFont="1"/>
    <xf numFmtId="0" fontId="70" fillId="0" borderId="0" xfId="28" applyFont="1"/>
    <xf numFmtId="0" fontId="76" fillId="0" borderId="0" xfId="28" applyFont="1"/>
    <xf numFmtId="0" fontId="10" fillId="0" borderId="0" xfId="29" applyFont="1" applyAlignment="1">
      <alignment horizontal="left" vertical="top"/>
    </xf>
    <xf numFmtId="0" fontId="12" fillId="0" borderId="0" xfId="28" applyFont="1" applyAlignment="1">
      <alignment horizontal="center" vertical="center" wrapText="1"/>
    </xf>
    <xf numFmtId="0" fontId="49" fillId="0" borderId="0" xfId="0" applyFont="1"/>
    <xf numFmtId="0" fontId="77" fillId="0" borderId="10" xfId="28" applyFont="1" applyBorder="1"/>
    <xf numFmtId="0" fontId="45" fillId="0" borderId="0" xfId="28" applyFont="1"/>
    <xf numFmtId="0" fontId="77" fillId="0" borderId="10" xfId="28" applyFont="1" applyBorder="1" applyAlignment="1">
      <alignment horizontal="left"/>
    </xf>
    <xf numFmtId="0" fontId="77" fillId="0" borderId="9" xfId="28" applyFont="1" applyBorder="1" applyAlignment="1">
      <alignment horizontal="left"/>
    </xf>
    <xf numFmtId="0" fontId="77" fillId="0" borderId="14" xfId="28" applyFont="1" applyBorder="1" applyAlignment="1">
      <alignment horizontal="left"/>
    </xf>
    <xf numFmtId="2" fontId="45" fillId="0" borderId="0" xfId="28" applyNumberFormat="1" applyFont="1"/>
    <xf numFmtId="0" fontId="78" fillId="10" borderId="0" xfId="8" applyFont="1" applyFill="1"/>
    <xf numFmtId="0" fontId="77" fillId="0" borderId="15" xfId="28" applyFont="1" applyBorder="1" applyAlignment="1">
      <alignment horizontal="left"/>
    </xf>
    <xf numFmtId="0" fontId="45" fillId="0" borderId="0" xfId="28" applyFont="1" applyAlignment="1">
      <alignment vertical="top" wrapText="1"/>
    </xf>
    <xf numFmtId="0" fontId="45" fillId="0" borderId="0" xfId="28" applyFont="1" applyAlignment="1">
      <alignment vertical="top"/>
    </xf>
    <xf numFmtId="0" fontId="49" fillId="0" borderId="0" xfId="28" applyFont="1" applyAlignment="1">
      <alignment vertical="top" wrapText="1"/>
    </xf>
    <xf numFmtId="0" fontId="45" fillId="0" borderId="0" xfId="28" applyFont="1" applyAlignment="1">
      <alignment vertical="center" wrapText="1"/>
    </xf>
    <xf numFmtId="0" fontId="49" fillId="0" borderId="0" xfId="28" applyFont="1" applyAlignment="1">
      <alignment vertical="center" wrapText="1"/>
    </xf>
    <xf numFmtId="0" fontId="79" fillId="0" borderId="0" xfId="28" applyFont="1" applyAlignment="1">
      <alignment wrapText="1"/>
    </xf>
    <xf numFmtId="0" fontId="80" fillId="0" borderId="0" xfId="28" applyFont="1" applyAlignment="1">
      <alignment horizontal="center"/>
    </xf>
    <xf numFmtId="0" fontId="77" fillId="0" borderId="0" xfId="28" applyFont="1"/>
    <xf numFmtId="0" fontId="77" fillId="0" borderId="0" xfId="28" applyFont="1" applyAlignment="1">
      <alignment vertical="top" wrapText="1"/>
    </xf>
    <xf numFmtId="186" fontId="77" fillId="0" borderId="0" xfId="28" applyNumberFormat="1" applyFont="1" applyAlignment="1">
      <alignment horizontal="right"/>
    </xf>
    <xf numFmtId="186" fontId="45" fillId="0" borderId="0" xfId="28" applyNumberFormat="1" applyFont="1"/>
    <xf numFmtId="186" fontId="81" fillId="0" borderId="0" xfId="28" applyNumberFormat="1" applyFont="1" applyAlignment="1">
      <alignment horizontal="right"/>
    </xf>
    <xf numFmtId="0" fontId="81" fillId="0" borderId="0" xfId="28" applyFont="1" applyAlignment="1">
      <alignment vertical="top" wrapText="1"/>
    </xf>
    <xf numFmtId="0" fontId="81" fillId="0" borderId="0" xfId="28" applyFont="1" applyAlignment="1">
      <alignment horizontal="left"/>
    </xf>
    <xf numFmtId="0" fontId="77" fillId="0" borderId="0" xfId="28" applyFont="1" applyAlignment="1">
      <alignment horizontal="left"/>
    </xf>
    <xf numFmtId="0" fontId="79" fillId="0" borderId="0" xfId="28" applyFont="1" applyAlignment="1">
      <alignment horizontal="left"/>
    </xf>
    <xf numFmtId="0" fontId="45" fillId="0" borderId="0" xfId="0" applyFont="1"/>
    <xf numFmtId="0" fontId="78" fillId="10" borderId="9" xfId="28" applyFont="1" applyFill="1" applyBorder="1" applyAlignment="1">
      <alignment horizontal="left"/>
    </xf>
    <xf numFmtId="0" fontId="78" fillId="10" borderId="14" xfId="28" applyFont="1" applyFill="1" applyBorder="1" applyAlignment="1">
      <alignment horizontal="left"/>
    </xf>
    <xf numFmtId="174" fontId="12" fillId="0" borderId="0" xfId="27" applyNumberFormat="1" applyFont="1"/>
    <xf numFmtId="1" fontId="10" fillId="0" borderId="13" xfId="16" applyNumberFormat="1" applyFont="1" applyBorder="1" applyAlignment="1">
      <alignment horizontal="center"/>
    </xf>
    <xf numFmtId="9" fontId="12" fillId="0" borderId="0" xfId="27" applyFont="1"/>
    <xf numFmtId="0" fontId="73" fillId="10" borderId="0" xfId="0" applyFont="1" applyFill="1"/>
    <xf numFmtId="0" fontId="16" fillId="0" borderId="0" xfId="0" applyFont="1"/>
    <xf numFmtId="9" fontId="16" fillId="0" borderId="0" xfId="0" applyNumberFormat="1" applyFont="1"/>
    <xf numFmtId="0" fontId="82" fillId="0" borderId="0" xfId="0" applyFont="1"/>
    <xf numFmtId="0" fontId="10" fillId="0" borderId="0" xfId="0" applyFont="1"/>
    <xf numFmtId="3" fontId="16" fillId="0" borderId="0" xfId="0" applyNumberFormat="1" applyFont="1"/>
    <xf numFmtId="0" fontId="16" fillId="0" borderId="0" xfId="0" quotePrefix="1" applyFont="1"/>
    <xf numFmtId="0" fontId="73" fillId="10" borderId="0" xfId="31" applyFont="1" applyFill="1"/>
    <xf numFmtId="0" fontId="11" fillId="0" borderId="0" xfId="0" applyFont="1"/>
    <xf numFmtId="0" fontId="10" fillId="0" borderId="0" xfId="31" applyFont="1"/>
    <xf numFmtId="0" fontId="10" fillId="0" borderId="17" xfId="31" applyFont="1" applyBorder="1"/>
    <xf numFmtId="0" fontId="10" fillId="10" borderId="0" xfId="31" applyFont="1" applyFill="1"/>
    <xf numFmtId="3" fontId="10" fillId="0" borderId="0" xfId="31" applyNumberFormat="1" applyFont="1"/>
    <xf numFmtId="0" fontId="11" fillId="0" borderId="0" xfId="31" applyFont="1" applyAlignment="1">
      <alignment horizontal="left"/>
    </xf>
    <xf numFmtId="0" fontId="10" fillId="0" borderId="0" xfId="32" applyFont="1" applyBorder="1">
      <alignment horizontal="left" indent="1"/>
    </xf>
    <xf numFmtId="3" fontId="10" fillId="0" borderId="0" xfId="33" applyNumberFormat="1" applyFont="1" applyBorder="1"/>
    <xf numFmtId="3" fontId="10" fillId="0" borderId="0" xfId="13" applyNumberFormat="1" applyFont="1" applyAlignment="1">
      <alignment horizontal="center" vertical="center" wrapText="1"/>
    </xf>
    <xf numFmtId="176" fontId="10" fillId="0" borderId="0" xfId="13" applyNumberFormat="1" applyFont="1" applyAlignment="1">
      <alignment horizontal="center" vertical="center" wrapText="1"/>
    </xf>
    <xf numFmtId="0" fontId="10" fillId="0" borderId="0" xfId="31" applyFont="1" applyAlignment="1">
      <alignment horizontal="left"/>
    </xf>
    <xf numFmtId="0" fontId="10" fillId="0" borderId="0" xfId="31" applyFont="1" applyAlignment="1">
      <alignment horizontal="right"/>
    </xf>
    <xf numFmtId="3" fontId="10" fillId="0" borderId="0" xfId="13" applyNumberFormat="1" applyFont="1" applyAlignment="1">
      <alignment horizontal="left" vertical="center" wrapText="1"/>
    </xf>
    <xf numFmtId="0" fontId="83" fillId="10" borderId="0" xfId="0" applyFont="1" applyFill="1"/>
    <xf numFmtId="0" fontId="84" fillId="0" borderId="0" xfId="0" applyFont="1"/>
    <xf numFmtId="0" fontId="63" fillId="13" borderId="0" xfId="4" applyFont="1" applyFill="1"/>
    <xf numFmtId="0" fontId="12" fillId="0" borderId="0" xfId="4" applyFont="1" applyAlignment="1">
      <alignment horizontal="left"/>
    </xf>
    <xf numFmtId="10" fontId="12" fillId="0" borderId="0" xfId="4" applyNumberFormat="1" applyFont="1"/>
    <xf numFmtId="0" fontId="12" fillId="10" borderId="0" xfId="8" applyFont="1" applyFill="1"/>
    <xf numFmtId="0" fontId="73" fillId="10" borderId="0" xfId="9" applyFont="1" applyFill="1"/>
    <xf numFmtId="0" fontId="63" fillId="10" borderId="0" xfId="9" applyFont="1" applyFill="1"/>
    <xf numFmtId="0" fontId="73" fillId="10" borderId="0" xfId="8" applyFont="1" applyFill="1" applyAlignment="1">
      <alignment horizontal="center"/>
    </xf>
    <xf numFmtId="0" fontId="63" fillId="10" borderId="0" xfId="8" applyFont="1" applyFill="1" applyAlignment="1">
      <alignment horizontal="center" vertical="center" wrapText="1"/>
    </xf>
    <xf numFmtId="0" fontId="73" fillId="10" borderId="0" xfId="8" applyFont="1" applyFill="1" applyAlignment="1">
      <alignment horizontal="center" vertical="center" wrapText="1"/>
    </xf>
    <xf numFmtId="0" fontId="12" fillId="0" borderId="0" xfId="8" applyFont="1" applyAlignment="1">
      <alignment horizontal="center" vertical="center"/>
    </xf>
    <xf numFmtId="0" fontId="10" fillId="12" borderId="18" xfId="11" applyFont="1" applyFill="1" applyBorder="1" applyAlignment="1">
      <alignment horizontal="left" vertical="center" wrapText="1" indent="1"/>
    </xf>
    <xf numFmtId="3" fontId="12" fillId="12" borderId="18" xfId="8" applyNumberFormat="1" applyFont="1" applyFill="1" applyBorder="1"/>
    <xf numFmtId="3" fontId="33" fillId="12" borderId="18" xfId="8" applyNumberFormat="1" applyFont="1" applyFill="1" applyBorder="1"/>
    <xf numFmtId="3" fontId="12" fillId="12" borderId="18" xfId="8" applyNumberFormat="1" applyFont="1" applyFill="1" applyBorder="1" applyAlignment="1">
      <alignment horizontal="center" vertical="center"/>
    </xf>
    <xf numFmtId="0" fontId="10" fillId="12" borderId="18" xfId="8" applyFont="1" applyFill="1" applyBorder="1" applyAlignment="1">
      <alignment horizontal="center" vertical="center" wrapText="1"/>
    </xf>
    <xf numFmtId="0" fontId="31" fillId="10" borderId="0" xfId="8" applyFont="1" applyFill="1" applyAlignment="1">
      <alignment horizontal="center"/>
    </xf>
    <xf numFmtId="0" fontId="10" fillId="12" borderId="18" xfId="8" applyFont="1" applyFill="1" applyBorder="1" applyAlignment="1">
      <alignment horizontal="center" wrapText="1"/>
    </xf>
    <xf numFmtId="0" fontId="12" fillId="12" borderId="18" xfId="8" applyFont="1" applyFill="1" applyBorder="1"/>
    <xf numFmtId="0" fontId="73" fillId="10" borderId="0" xfId="8" applyFont="1" applyFill="1" applyAlignment="1">
      <alignment horizontal="left" vertical="center" readingOrder="1"/>
    </xf>
    <xf numFmtId="0" fontId="12" fillId="0" borderId="0" xfId="12" applyFont="1" applyAlignment="1">
      <alignment horizontal="center" vertical="center" textRotation="90"/>
    </xf>
    <xf numFmtId="176" fontId="12" fillId="0" borderId="0" xfId="13" applyNumberFormat="1" applyFont="1" applyAlignment="1">
      <alignment horizontal="center" vertical="center" textRotation="90"/>
    </xf>
    <xf numFmtId="176" fontId="12" fillId="0" borderId="0" xfId="13" applyNumberFormat="1" applyFont="1" applyAlignment="1">
      <alignment horizontal="center" vertical="center" textRotation="90" wrapText="1"/>
    </xf>
    <xf numFmtId="4" fontId="12" fillId="0" borderId="0" xfId="13" applyNumberFormat="1" applyFont="1" applyAlignment="1">
      <alignment horizontal="center" vertical="center" textRotation="90" wrapText="1"/>
    </xf>
    <xf numFmtId="0" fontId="12" fillId="0" borderId="0" xfId="12" applyFont="1"/>
    <xf numFmtId="1" fontId="12" fillId="7" borderId="0" xfId="12" applyNumberFormat="1" applyFont="1" applyFill="1"/>
    <xf numFmtId="1" fontId="12" fillId="0" borderId="0" xfId="12" applyNumberFormat="1" applyFont="1"/>
    <xf numFmtId="3" fontId="12" fillId="0" borderId="0" xfId="15" applyNumberFormat="1" applyFont="1" applyFill="1" applyBorder="1" applyAlignment="1">
      <alignment horizontal="right" vertical="center" wrapText="1"/>
    </xf>
    <xf numFmtId="0" fontId="13" fillId="0" borderId="0" xfId="14" applyFont="1"/>
    <xf numFmtId="0" fontId="26" fillId="0" borderId="0" xfId="14" applyFont="1" applyAlignment="1">
      <alignment horizontal="center" vertical="center"/>
    </xf>
    <xf numFmtId="0" fontId="12" fillId="0" borderId="0" xfId="14" applyFont="1" applyAlignment="1">
      <alignment horizontal="center" vertical="center"/>
    </xf>
    <xf numFmtId="4" fontId="10" fillId="0" borderId="0" xfId="8" applyNumberFormat="1" applyFont="1"/>
    <xf numFmtId="0" fontId="13" fillId="8" borderId="0" xfId="8" applyFont="1" applyFill="1"/>
    <xf numFmtId="0" fontId="51" fillId="0" borderId="0" xfId="8" applyFont="1"/>
    <xf numFmtId="1" fontId="13" fillId="0" borderId="0" xfId="8" applyNumberFormat="1" applyFont="1"/>
    <xf numFmtId="3" fontId="52" fillId="0" borderId="0" xfId="14" applyNumberFormat="1" applyFont="1"/>
    <xf numFmtId="0" fontId="73" fillId="0" borderId="0" xfId="8" applyFont="1"/>
    <xf numFmtId="0" fontId="63" fillId="10" borderId="18" xfId="8" applyFont="1" applyFill="1" applyBorder="1" applyAlignment="1">
      <alignment horizontal="center" vertical="center" wrapText="1"/>
    </xf>
    <xf numFmtId="0" fontId="73" fillId="10" borderId="18" xfId="8" applyFont="1" applyFill="1" applyBorder="1" applyAlignment="1">
      <alignment horizontal="center" vertical="center" wrapText="1"/>
    </xf>
    <xf numFmtId="0" fontId="73" fillId="10" borderId="18" xfId="8" applyFont="1" applyFill="1" applyBorder="1" applyAlignment="1">
      <alignment horizontal="center" wrapText="1"/>
    </xf>
    <xf numFmtId="3" fontId="78" fillId="10" borderId="0" xfId="8" applyNumberFormat="1" applyFont="1" applyFill="1" applyAlignment="1">
      <alignment horizontal="center" vertical="center" wrapText="1"/>
    </xf>
    <xf numFmtId="0" fontId="78" fillId="10" borderId="0" xfId="8" applyFont="1" applyFill="1" applyAlignment="1">
      <alignment horizontal="center" wrapText="1"/>
    </xf>
    <xf numFmtId="0" fontId="78" fillId="10" borderId="0" xfId="8" applyFont="1" applyFill="1" applyAlignment="1">
      <alignment horizontal="center" vertical="center" wrapText="1"/>
    </xf>
    <xf numFmtId="2" fontId="63" fillId="10" borderId="0" xfId="8" applyNumberFormat="1" applyFont="1" applyFill="1" applyAlignment="1">
      <alignment horizontal="center" vertical="center" wrapText="1"/>
    </xf>
    <xf numFmtId="0" fontId="63" fillId="10" borderId="0" xfId="8" applyFont="1" applyFill="1" applyAlignment="1">
      <alignment horizontal="center" vertical="center"/>
    </xf>
    <xf numFmtId="0" fontId="73" fillId="10" borderId="0" xfId="17" applyFont="1" applyFill="1"/>
    <xf numFmtId="3" fontId="16" fillId="0" borderId="12" xfId="17" applyNumberFormat="1" applyFont="1" applyBorder="1"/>
    <xf numFmtId="0" fontId="45" fillId="0" borderId="0" xfId="35" applyFont="1"/>
    <xf numFmtId="0" fontId="78" fillId="10" borderId="0" xfId="35" applyFont="1" applyFill="1"/>
    <xf numFmtId="3" fontId="45" fillId="0" borderId="0" xfId="35" applyNumberFormat="1" applyFont="1"/>
    <xf numFmtId="187" fontId="45" fillId="0" borderId="0" xfId="35" applyNumberFormat="1" applyFont="1"/>
    <xf numFmtId="187" fontId="45" fillId="0" borderId="0" xfId="36" applyNumberFormat="1" applyFont="1"/>
    <xf numFmtId="0" fontId="45" fillId="2" borderId="0" xfId="35" applyFont="1" applyFill="1"/>
    <xf numFmtId="0" fontId="45" fillId="0" borderId="0" xfId="35" applyFont="1" applyAlignment="1">
      <alignment horizontal="left"/>
    </xf>
    <xf numFmtId="0" fontId="49" fillId="0" borderId="0" xfId="0" applyFont="1" applyAlignment="1">
      <alignment horizontal="left"/>
    </xf>
    <xf numFmtId="0" fontId="78" fillId="10" borderId="0" xfId="35" applyFont="1" applyFill="1" applyAlignment="1">
      <alignment horizontal="left"/>
    </xf>
    <xf numFmtId="0" fontId="13" fillId="0" borderId="0" xfId="35" applyFont="1" applyAlignment="1">
      <alignment horizontal="left"/>
    </xf>
    <xf numFmtId="0" fontId="12" fillId="0" borderId="0" xfId="35" applyFont="1"/>
    <xf numFmtId="0" fontId="73" fillId="10" borderId="0" xfId="35" applyFont="1" applyFill="1"/>
    <xf numFmtId="0" fontId="10" fillId="0" borderId="0" xfId="35" applyFont="1"/>
    <xf numFmtId="0" fontId="12" fillId="10" borderId="0" xfId="35" applyFont="1" applyFill="1"/>
    <xf numFmtId="0" fontId="73" fillId="10" borderId="0" xfId="37" applyFont="1" applyFill="1"/>
    <xf numFmtId="0" fontId="10" fillId="0" borderId="0" xfId="37" applyFont="1"/>
    <xf numFmtId="0" fontId="78" fillId="10" borderId="0" xfId="0" applyFont="1" applyFill="1"/>
    <xf numFmtId="0" fontId="78" fillId="10" borderId="0" xfId="0" applyFont="1" applyFill="1" applyAlignment="1">
      <alignment wrapText="1"/>
    </xf>
    <xf numFmtId="1" fontId="73" fillId="10" borderId="0" xfId="7" applyNumberFormat="1" applyFont="1" applyFill="1" applyAlignment="1">
      <alignment horizontal="left" vertical="center" wrapText="1"/>
    </xf>
    <xf numFmtId="1" fontId="73" fillId="10" borderId="0" xfId="7" applyNumberFormat="1" applyFont="1" applyFill="1" applyAlignment="1">
      <alignment horizontal="center" vertical="center" wrapText="1"/>
    </xf>
    <xf numFmtId="1" fontId="73" fillId="10" borderId="2" xfId="7" applyNumberFormat="1" applyFont="1" applyFill="1" applyBorder="1" applyAlignment="1">
      <alignment horizontal="left" vertical="center" wrapText="1"/>
    </xf>
    <xf numFmtId="1" fontId="73" fillId="10" borderId="2" xfId="7" applyNumberFormat="1" applyFont="1" applyFill="1" applyBorder="1" applyAlignment="1">
      <alignment horizontal="center" vertical="center" wrapText="1"/>
    </xf>
    <xf numFmtId="3" fontId="10" fillId="0" borderId="0" xfId="8" applyNumberFormat="1" applyFont="1" applyAlignment="1">
      <alignment horizontal="right"/>
    </xf>
    <xf numFmtId="9" fontId="16" fillId="0" borderId="0" xfId="8" applyNumberFormat="1" applyFont="1" applyAlignment="1">
      <alignment wrapText="1"/>
    </xf>
    <xf numFmtId="0" fontId="12" fillId="0" borderId="0" xfId="0" applyFont="1" applyAlignment="1">
      <alignment wrapText="1"/>
    </xf>
    <xf numFmtId="0" fontId="10" fillId="0" borderId="0" xfId="0" applyFont="1" applyAlignment="1">
      <alignment wrapText="1"/>
    </xf>
    <xf numFmtId="2" fontId="12" fillId="0" borderId="0" xfId="0" applyNumberFormat="1" applyFont="1"/>
    <xf numFmtId="1" fontId="12" fillId="0" borderId="0" xfId="0" applyNumberFormat="1" applyFont="1"/>
    <xf numFmtId="0" fontId="11" fillId="0" borderId="0" xfId="0" applyFont="1" applyAlignment="1">
      <alignment wrapText="1"/>
    </xf>
    <xf numFmtId="0" fontId="73" fillId="10" borderId="0" xfId="0" applyFont="1" applyFill="1" applyAlignment="1">
      <alignment wrapText="1"/>
    </xf>
    <xf numFmtId="14" fontId="10" fillId="0" borderId="0" xfId="37" applyNumberFormat="1" applyFont="1"/>
    <xf numFmtId="43" fontId="10" fillId="0" borderId="0" xfId="37" applyNumberFormat="1" applyFont="1"/>
    <xf numFmtId="188" fontId="10" fillId="0" borderId="0" xfId="37" applyNumberFormat="1" applyFont="1" applyAlignment="1">
      <alignment horizontal="right" vertical="center"/>
    </xf>
    <xf numFmtId="188" fontId="10" fillId="0" borderId="0" xfId="37" applyNumberFormat="1" applyFont="1"/>
    <xf numFmtId="43" fontId="10" fillId="0" borderId="0" xfId="39" applyFont="1" applyFill="1"/>
    <xf numFmtId="0" fontId="75" fillId="0" borderId="0" xfId="38" applyFont="1" applyFill="1" applyBorder="1"/>
    <xf numFmtId="43" fontId="10" fillId="0" borderId="0" xfId="39" applyFont="1" applyFill="1" applyBorder="1"/>
    <xf numFmtId="187" fontId="10" fillId="0" borderId="0" xfId="39" applyNumberFormat="1" applyFont="1" applyFill="1"/>
    <xf numFmtId="187" fontId="10" fillId="0" borderId="0" xfId="37" applyNumberFormat="1" applyFont="1"/>
    <xf numFmtId="9" fontId="10" fillId="0" borderId="0" xfId="37" applyNumberFormat="1" applyFont="1"/>
    <xf numFmtId="165" fontId="10" fillId="0" borderId="0" xfId="37" applyNumberFormat="1" applyFont="1"/>
    <xf numFmtId="43" fontId="10" fillId="0" borderId="0" xfId="39" applyFont="1"/>
    <xf numFmtId="0" fontId="73" fillId="0" borderId="0" xfId="37" applyFont="1"/>
    <xf numFmtId="0" fontId="10" fillId="0" borderId="0" xfId="38" applyFont="1" applyFill="1" applyBorder="1"/>
    <xf numFmtId="0" fontId="10" fillId="0" borderId="0" xfId="37" applyFont="1" applyAlignment="1">
      <alignment wrapText="1"/>
    </xf>
    <xf numFmtId="43" fontId="10" fillId="0" borderId="0" xfId="37" applyNumberFormat="1" applyFont="1" applyAlignment="1">
      <alignment horizontal="right"/>
    </xf>
    <xf numFmtId="188" fontId="10" fillId="0" borderId="0" xfId="37" applyNumberFormat="1" applyFont="1" applyAlignment="1">
      <alignment horizontal="right"/>
    </xf>
    <xf numFmtId="0" fontId="10" fillId="0" borderId="0" xfId="37" applyFont="1" applyAlignment="1">
      <alignment horizontal="center" vertical="center"/>
    </xf>
    <xf numFmtId="0" fontId="10" fillId="0" borderId="0" xfId="37" applyFont="1" applyAlignment="1">
      <alignment horizontal="center"/>
    </xf>
    <xf numFmtId="3" fontId="10" fillId="0" borderId="0" xfId="37" applyNumberFormat="1" applyFont="1" applyAlignment="1">
      <alignment horizontal="center" vertical="center"/>
    </xf>
    <xf numFmtId="3" fontId="10" fillId="0" borderId="0" xfId="37" applyNumberFormat="1" applyFont="1" applyAlignment="1">
      <alignment horizontal="center"/>
    </xf>
    <xf numFmtId="0" fontId="10" fillId="0" borderId="0" xfId="37" applyFont="1" applyAlignment="1">
      <alignment horizontal="center" wrapText="1"/>
    </xf>
    <xf numFmtId="3" fontId="10" fillId="0" borderId="0" xfId="37" applyNumberFormat="1" applyFont="1" applyAlignment="1">
      <alignment horizontal="center" wrapText="1"/>
    </xf>
    <xf numFmtId="3" fontId="16" fillId="0" borderId="0" xfId="37" applyNumberFormat="1" applyFont="1" applyAlignment="1">
      <alignment horizontal="center" vertical="center"/>
    </xf>
    <xf numFmtId="3" fontId="10" fillId="0" borderId="0" xfId="37" applyNumberFormat="1" applyFont="1" applyAlignment="1">
      <alignment horizontal="center" vertical="center" wrapText="1"/>
    </xf>
    <xf numFmtId="3" fontId="12" fillId="0" borderId="0" xfId="37" applyNumberFormat="1" applyFont="1"/>
    <xf numFmtId="189" fontId="12" fillId="0" borderId="0" xfId="37" applyNumberFormat="1" applyFont="1"/>
    <xf numFmtId="187" fontId="12" fillId="0" borderId="0" xfId="37" applyNumberFormat="1" applyFont="1"/>
    <xf numFmtId="0" fontId="85" fillId="0" borderId="0" xfId="37" applyFont="1"/>
    <xf numFmtId="190" fontId="12" fillId="0" borderId="0" xfId="37" applyNumberFormat="1" applyFont="1"/>
    <xf numFmtId="9" fontId="12" fillId="0" borderId="0" xfId="41" applyFont="1"/>
    <xf numFmtId="0" fontId="12" fillId="0" borderId="0" xfId="37" applyFont="1" applyAlignment="1">
      <alignment vertical="center" wrapText="1"/>
    </xf>
    <xf numFmtId="2" fontId="12" fillId="0" borderId="0" xfId="37" applyNumberFormat="1" applyFont="1" applyAlignment="1">
      <alignment vertical="center" wrapText="1"/>
    </xf>
    <xf numFmtId="2" fontId="12" fillId="0" borderId="0" xfId="37" applyNumberFormat="1" applyFont="1"/>
    <xf numFmtId="0" fontId="73" fillId="10" borderId="0" xfId="37" applyFont="1" applyFill="1" applyAlignment="1">
      <alignment wrapText="1"/>
    </xf>
    <xf numFmtId="14" fontId="73" fillId="10" borderId="0" xfId="2" applyNumberFormat="1" applyFont="1" applyFill="1"/>
    <xf numFmtId="14" fontId="73" fillId="10" borderId="0" xfId="2" applyNumberFormat="1" applyFont="1" applyFill="1" applyAlignment="1">
      <alignment wrapText="1"/>
    </xf>
    <xf numFmtId="0" fontId="86" fillId="10" borderId="0" xfId="2" applyFont="1" applyFill="1"/>
    <xf numFmtId="0" fontId="86" fillId="10" borderId="0" xfId="2" applyFont="1" applyFill="1" applyAlignment="1">
      <alignment horizontal="left" indent="1"/>
    </xf>
    <xf numFmtId="0" fontId="86" fillId="10" borderId="0" xfId="2" applyFont="1" applyFill="1" applyAlignment="1">
      <alignment vertical="center"/>
    </xf>
    <xf numFmtId="0" fontId="73" fillId="10" borderId="0" xfId="8" applyFont="1" applyFill="1" applyAlignment="1">
      <alignment horizontal="center" vertical="top" wrapText="1"/>
    </xf>
    <xf numFmtId="0" fontId="12" fillId="0" borderId="0" xfId="8" applyFont="1" applyAlignment="1">
      <alignment horizontal="right"/>
    </xf>
    <xf numFmtId="0" fontId="8" fillId="0" borderId="0" xfId="40" applyFill="1"/>
    <xf numFmtId="182" fontId="12" fillId="0" borderId="0" xfId="28" applyNumberFormat="1" applyFont="1" applyAlignment="1">
      <alignment horizontal="center"/>
    </xf>
    <xf numFmtId="0" fontId="12" fillId="0" borderId="0" xfId="28" applyFont="1" applyAlignment="1">
      <alignment horizontal="center"/>
    </xf>
    <xf numFmtId="183" fontId="10" fillId="0" borderId="0" xfId="28" applyNumberFormat="1" applyFont="1"/>
    <xf numFmtId="183" fontId="73" fillId="0" borderId="0" xfId="28" applyNumberFormat="1" applyFont="1"/>
    <xf numFmtId="2" fontId="12" fillId="0" borderId="0" xfId="28" applyNumberFormat="1" applyFont="1"/>
    <xf numFmtId="193" fontId="12" fillId="0" borderId="0" xfId="43" applyNumberFormat="1" applyFont="1" applyFill="1" applyBorder="1" applyAlignment="1">
      <alignment horizontal="left"/>
    </xf>
    <xf numFmtId="1" fontId="12" fillId="0" borderId="0" xfId="43" applyNumberFormat="1" applyFont="1" applyFill="1" applyBorder="1" applyAlignment="1">
      <alignment horizontal="left"/>
    </xf>
    <xf numFmtId="1" fontId="12" fillId="0" borderId="0" xfId="43" applyNumberFormat="1" applyFont="1" applyFill="1" applyBorder="1" applyAlignment="1">
      <alignment horizontal="right"/>
    </xf>
    <xf numFmtId="1" fontId="13" fillId="0" borderId="0" xfId="43" applyNumberFormat="1" applyFont="1" applyFill="1" applyBorder="1" applyAlignment="1">
      <alignment horizontal="right"/>
    </xf>
    <xf numFmtId="193" fontId="12" fillId="0" borderId="0" xfId="43" applyNumberFormat="1" applyFont="1" applyFill="1" applyBorder="1" applyAlignment="1">
      <alignment horizontal="right"/>
    </xf>
    <xf numFmtId="193" fontId="10" fillId="0" borderId="0" xfId="43" applyNumberFormat="1" applyFont="1" applyFill="1" applyBorder="1" applyAlignment="1">
      <alignment horizontal="right"/>
    </xf>
    <xf numFmtId="193" fontId="10" fillId="0" borderId="0" xfId="43" applyNumberFormat="1" applyFont="1" applyFill="1" applyBorder="1" applyAlignment="1">
      <alignment horizontal="left"/>
    </xf>
    <xf numFmtId="0" fontId="12" fillId="0" borderId="0" xfId="4" applyFont="1"/>
    <xf numFmtId="0" fontId="11" fillId="0" borderId="0" xfId="4" applyFont="1"/>
    <xf numFmtId="0" fontId="12" fillId="0" borderId="0" xfId="4" applyFont="1" applyAlignment="1">
      <alignment horizontal="right"/>
    </xf>
    <xf numFmtId="0" fontId="11" fillId="0" borderId="0" xfId="42" applyFont="1" applyFill="1" applyBorder="1" applyAlignment="1">
      <alignment horizontal="left"/>
    </xf>
    <xf numFmtId="0" fontId="12" fillId="0" borderId="0" xfId="4" applyFont="1" applyAlignment="1">
      <alignment horizontal="center"/>
    </xf>
    <xf numFmtId="0" fontId="10" fillId="0" borderId="0" xfId="18" applyFont="1" applyFill="1" applyBorder="1" applyAlignment="1">
      <alignment horizontal="center" vertical="center"/>
    </xf>
    <xf numFmtId="0" fontId="10" fillId="0" borderId="0" xfId="18" applyFont="1" applyFill="1" applyBorder="1" applyAlignment="1">
      <alignment horizontal="center" vertical="center" wrapText="1"/>
    </xf>
    <xf numFmtId="0" fontId="10" fillId="0" borderId="0" xfId="19" applyFont="1" applyAlignment="1">
      <alignment horizontal="left"/>
    </xf>
    <xf numFmtId="192" fontId="10" fillId="0" borderId="0" xfId="19" applyNumberFormat="1" applyFont="1" applyAlignment="1">
      <alignment horizontal="center" vertical="center"/>
    </xf>
    <xf numFmtId="1" fontId="12" fillId="0" borderId="0" xfId="4" applyNumberFormat="1" applyFont="1"/>
    <xf numFmtId="179" fontId="11" fillId="0" borderId="0" xfId="19" applyNumberFormat="1" applyFont="1" applyAlignment="1">
      <alignment horizontal="left"/>
    </xf>
    <xf numFmtId="192" fontId="11" fillId="0" borderId="0" xfId="19" applyNumberFormat="1" applyFont="1" applyAlignment="1">
      <alignment horizontal="center" vertical="center"/>
    </xf>
    <xf numFmtId="1" fontId="13" fillId="0" borderId="0" xfId="43" applyNumberFormat="1" applyFont="1" applyFill="1" applyBorder="1" applyAlignment="1">
      <alignment horizontal="left"/>
    </xf>
    <xf numFmtId="179" fontId="11" fillId="0" borderId="0" xfId="19" applyNumberFormat="1" applyFont="1" applyAlignment="1">
      <alignment horizontal="left" wrapText="1"/>
    </xf>
    <xf numFmtId="1" fontId="13" fillId="0" borderId="0" xfId="43" applyNumberFormat="1" applyFont="1" applyFill="1" applyBorder="1" applyAlignment="1">
      <alignment horizontal="right" vertical="center"/>
    </xf>
    <xf numFmtId="192" fontId="10" fillId="0" borderId="0" xfId="23" applyNumberFormat="1" applyFont="1" applyAlignment="1">
      <alignment horizontal="center" vertical="center"/>
    </xf>
    <xf numFmtId="192" fontId="11" fillId="0" borderId="0" xfId="19" applyNumberFormat="1" applyFont="1" applyAlignment="1">
      <alignment horizontal="center"/>
    </xf>
    <xf numFmtId="194" fontId="10" fillId="0" borderId="0" xfId="4" applyNumberFormat="1" applyFont="1" applyAlignment="1">
      <alignment horizontal="left" vertical="center"/>
    </xf>
    <xf numFmtId="0" fontId="10" fillId="0" borderId="0" xfId="4" applyFont="1" applyAlignment="1">
      <alignment horizontal="left" vertical="top" wrapText="1"/>
    </xf>
    <xf numFmtId="0" fontId="10" fillId="0" borderId="0" xfId="4" applyFont="1" applyAlignment="1">
      <alignment horizontal="left" vertical="top"/>
    </xf>
    <xf numFmtId="0" fontId="10" fillId="0" borderId="0" xfId="4" applyFont="1" applyAlignment="1">
      <alignment vertical="center"/>
    </xf>
    <xf numFmtId="0" fontId="70" fillId="0" borderId="0" xfId="4" applyFont="1" applyAlignment="1">
      <alignment horizontal="left" vertical="top"/>
    </xf>
    <xf numFmtId="0" fontId="10" fillId="0" borderId="0" xfId="4" applyFont="1" applyAlignment="1">
      <alignment horizontal="center" vertical="top"/>
    </xf>
    <xf numFmtId="193" fontId="10" fillId="0" borderId="0" xfId="4" applyNumberFormat="1" applyFont="1" applyAlignment="1">
      <alignment horizontal="right" vertical="top"/>
    </xf>
    <xf numFmtId="193" fontId="10" fillId="0" borderId="0" xfId="4" applyNumberFormat="1" applyFont="1" applyAlignment="1">
      <alignment horizontal="left" vertical="top"/>
    </xf>
    <xf numFmtId="0" fontId="10" fillId="0" borderId="0" xfId="4" applyFont="1" applyAlignment="1">
      <alignment horizontal="right" vertical="top"/>
    </xf>
    <xf numFmtId="0" fontId="10" fillId="0" borderId="0" xfId="4" applyFont="1"/>
    <xf numFmtId="0" fontId="45" fillId="0" borderId="0" xfId="44" applyFont="1"/>
    <xf numFmtId="43" fontId="45" fillId="0" borderId="0" xfId="45" applyFont="1" applyFill="1" applyBorder="1"/>
    <xf numFmtId="43" fontId="45" fillId="0" borderId="0" xfId="44" applyNumberFormat="1" applyFont="1"/>
    <xf numFmtId="195" fontId="45" fillId="0" borderId="0" xfId="45" applyNumberFormat="1" applyFont="1" applyFill="1" applyBorder="1"/>
    <xf numFmtId="17" fontId="45" fillId="0" borderId="0" xfId="44" applyNumberFormat="1" applyFont="1"/>
    <xf numFmtId="0" fontId="88" fillId="0" borderId="0" xfId="11" applyFont="1" applyFill="1" applyBorder="1"/>
    <xf numFmtId="0" fontId="10" fillId="0" borderId="0" xfId="46" applyFont="1"/>
    <xf numFmtId="43" fontId="12" fillId="0" borderId="0" xfId="47" applyFont="1" applyFill="1" applyBorder="1"/>
    <xf numFmtId="0" fontId="13" fillId="0" borderId="0" xfId="4" applyFont="1"/>
    <xf numFmtId="0" fontId="73" fillId="10" borderId="0" xfId="4" applyFont="1" applyFill="1"/>
    <xf numFmtId="0" fontId="78" fillId="10" borderId="0" xfId="44" applyFont="1" applyFill="1"/>
    <xf numFmtId="0" fontId="73" fillId="10" borderId="0" xfId="46" applyFont="1" applyFill="1"/>
    <xf numFmtId="2" fontId="45" fillId="0" borderId="0" xfId="0" applyNumberFormat="1" applyFont="1"/>
    <xf numFmtId="0" fontId="53" fillId="0" borderId="0" xfId="0" applyFont="1"/>
    <xf numFmtId="0" fontId="89" fillId="0" borderId="0" xfId="0" applyFont="1"/>
    <xf numFmtId="0" fontId="88" fillId="0" borderId="0" xfId="40" applyFont="1"/>
    <xf numFmtId="0" fontId="88" fillId="0" borderId="0" xfId="40" applyFont="1" applyFill="1"/>
    <xf numFmtId="0" fontId="74" fillId="0" borderId="0" xfId="30"/>
    <xf numFmtId="0" fontId="16" fillId="0" borderId="0" xfId="9" applyFont="1"/>
    <xf numFmtId="4" fontId="10" fillId="0" borderId="0" xfId="16" applyNumberFormat="1" applyFont="1" applyAlignment="1">
      <alignment vertical="center" wrapText="1"/>
    </xf>
    <xf numFmtId="3" fontId="16" fillId="12" borderId="18" xfId="8" applyNumberFormat="1" applyFont="1" applyFill="1" applyBorder="1"/>
    <xf numFmtId="0" fontId="12" fillId="12" borderId="18" xfId="11" applyFont="1" applyFill="1" applyBorder="1" applyAlignment="1">
      <alignment horizontal="left" vertical="center" wrapText="1" indent="1"/>
    </xf>
    <xf numFmtId="3" fontId="90" fillId="12" borderId="18" xfId="11" applyNumberFormat="1" applyFont="1" applyFill="1" applyBorder="1" applyAlignment="1">
      <alignment horizontal="left" vertical="center" wrapText="1" indent="1"/>
    </xf>
    <xf numFmtId="3" fontId="12" fillId="12" borderId="18" xfId="11" applyNumberFormat="1" applyFont="1" applyFill="1" applyBorder="1" applyAlignment="1">
      <alignment horizontal="left" vertical="center" wrapText="1" indent="1"/>
    </xf>
    <xf numFmtId="3" fontId="90" fillId="12" borderId="18" xfId="11" applyNumberFormat="1" applyFont="1" applyFill="1" applyBorder="1" applyAlignment="1">
      <alignment horizontal="right" wrapText="1" indent="1"/>
    </xf>
    <xf numFmtId="1" fontId="12" fillId="0" borderId="0" xfId="16" applyNumberFormat="1" applyFont="1" applyAlignment="1">
      <alignment horizontal="center"/>
    </xf>
    <xf numFmtId="0" fontId="12" fillId="0" borderId="0" xfId="16" applyFont="1" applyAlignment="1">
      <alignment horizontal="center" vertical="center" wrapText="1"/>
    </xf>
    <xf numFmtId="0" fontId="26" fillId="0" borderId="0" xfId="16" applyFont="1" applyAlignment="1">
      <alignment horizontal="center" vertical="center" wrapText="1"/>
    </xf>
    <xf numFmtId="0" fontId="10" fillId="0" borderId="0" xfId="16" applyFont="1" applyAlignment="1">
      <alignment horizontal="center" vertical="center" wrapText="1"/>
    </xf>
    <xf numFmtId="177" fontId="10" fillId="0" borderId="0" xfId="20" applyNumberFormat="1" applyFont="1" applyAlignment="1">
      <alignment horizontal="center" vertical="center" wrapText="1"/>
    </xf>
    <xf numFmtId="0" fontId="10" fillId="0" borderId="0" xfId="16" applyFont="1" applyAlignment="1">
      <alignment vertical="top" wrapText="1"/>
    </xf>
    <xf numFmtId="0" fontId="10" fillId="0" borderId="0" xfId="16" applyFont="1" applyAlignment="1">
      <alignment horizontal="left" vertical="top" wrapText="1"/>
    </xf>
    <xf numFmtId="1" fontId="12" fillId="0" borderId="0" xfId="16" applyNumberFormat="1" applyFont="1" applyAlignment="1">
      <alignment horizontal="center"/>
    </xf>
    <xf numFmtId="0" fontId="12" fillId="0" borderId="0" xfId="16" applyFont="1" applyAlignment="1">
      <alignment horizontal="center"/>
    </xf>
    <xf numFmtId="0" fontId="10" fillId="0" borderId="0" xfId="20" applyFont="1" applyAlignment="1">
      <alignment horizontal="center" vertical="center"/>
    </xf>
    <xf numFmtId="182" fontId="12" fillId="0" borderId="0" xfId="28" applyNumberFormat="1" applyFont="1" applyAlignment="1">
      <alignment horizontal="center"/>
    </xf>
    <xf numFmtId="0" fontId="12" fillId="0" borderId="0" xfId="28" applyFont="1" applyAlignment="1">
      <alignment horizontal="center" vertical="center" wrapText="1"/>
    </xf>
    <xf numFmtId="0" fontId="45" fillId="0" borderId="0" xfId="28" applyFont="1" applyAlignment="1">
      <alignment horizontal="center" vertical="top" wrapText="1"/>
    </xf>
    <xf numFmtId="0" fontId="45" fillId="0" borderId="0" xfId="28" applyFont="1" applyAlignment="1">
      <alignment horizontal="center" wrapText="1"/>
    </xf>
    <xf numFmtId="0" fontId="77" fillId="0" borderId="0" xfId="28" applyFont="1" applyAlignment="1">
      <alignment vertical="top" wrapText="1"/>
    </xf>
    <xf numFmtId="0" fontId="81" fillId="0" borderId="0" xfId="28" applyFont="1" applyAlignment="1">
      <alignment vertical="top" wrapText="1"/>
    </xf>
    <xf numFmtId="0" fontId="79" fillId="0" borderId="0" xfId="28" applyFont="1" applyAlignment="1">
      <alignment wrapText="1"/>
    </xf>
    <xf numFmtId="0" fontId="13" fillId="0" borderId="0" xfId="8" applyFont="1" applyAlignment="1">
      <alignment horizontal="center"/>
    </xf>
    <xf numFmtId="0" fontId="13" fillId="0" borderId="0" xfId="8" applyFont="1" applyAlignment="1">
      <alignment horizontal="center" vertical="center"/>
    </xf>
    <xf numFmtId="0" fontId="49" fillId="0" borderId="0" xfId="8" applyFont="1" applyAlignment="1">
      <alignment horizontal="center"/>
    </xf>
    <xf numFmtId="0" fontId="45" fillId="0" borderId="0" xfId="8" applyFont="1" applyAlignment="1">
      <alignment horizontal="center" vertical="center" wrapText="1"/>
    </xf>
    <xf numFmtId="0" fontId="73" fillId="10" borderId="0" xfId="35" applyFont="1" applyFill="1" applyAlignment="1">
      <alignment horizontal="center"/>
    </xf>
    <xf numFmtId="0" fontId="10" fillId="0" borderId="0" xfId="20" applyFont="1" applyAlignment="1">
      <alignment horizontal="left" vertical="top" wrapText="1"/>
    </xf>
    <xf numFmtId="0" fontId="10" fillId="0" borderId="0" xfId="18" applyFont="1" applyFill="1" applyBorder="1" applyAlignment="1">
      <alignment horizontal="center" vertical="center" wrapText="1"/>
    </xf>
    <xf numFmtId="0" fontId="10" fillId="0" borderId="0" xfId="4" applyFont="1" applyAlignment="1">
      <alignment horizontal="left" vertical="top" wrapText="1"/>
    </xf>
    <xf numFmtId="0" fontId="10" fillId="0" borderId="0" xfId="4" applyFont="1" applyAlignment="1">
      <alignment horizontal="left" vertical="top"/>
    </xf>
    <xf numFmtId="0" fontId="10" fillId="0" borderId="0" xfId="18" applyFont="1" applyFill="1" applyBorder="1" applyAlignment="1">
      <alignment horizontal="center" vertical="center"/>
    </xf>
  </cellXfs>
  <cellStyles count="48">
    <cellStyle name="Comma 2" xfId="36" xr:uid="{1B65708A-C35E-4E32-A192-0EC39646456A}"/>
    <cellStyle name="Comma 3" xfId="39" xr:uid="{224866DD-0189-40A1-8948-AA563FB21BFC}"/>
    <cellStyle name="Čiarka 2" xfId="15" xr:uid="{D1CA371E-6965-45C2-9C78-F4C30BB1DFDA}"/>
    <cellStyle name="Čiarka 3" xfId="43" xr:uid="{BECC887B-03CB-40CA-B94C-E97AFBDBC1A6}"/>
    <cellStyle name="Čiarka 4" xfId="45" xr:uid="{B037F925-DECC-4E33-B9C6-F0ECADB205A2}"/>
    <cellStyle name="Čiarka 5" xfId="47" xr:uid="{F240B859-65FC-414D-B28F-DEEECB3BA33B}"/>
    <cellStyle name="Hyperlink" xfId="40" xr:uid="{00000000-000B-0000-0000-000008000000}"/>
    <cellStyle name="Hyperlink 2" xfId="38" xr:uid="{D0EC2B33-416C-4E39-ADA3-5FCC7F2A8AD5}"/>
    <cellStyle name="Hyperlink 4" xfId="30" xr:uid="{2057C2E5-4668-4F47-B0BC-4EF607C561FE}"/>
    <cellStyle name="Hypertextové prepojenie 2" xfId="11" xr:uid="{B8AACB66-E753-476B-A1E2-A57A85944D7F}"/>
    <cellStyle name="Normal 2" xfId="28" xr:uid="{A5BD3203-A6A2-4C0E-9AF1-722B657C779C}"/>
    <cellStyle name="Normal 2 3 4" xfId="25" xr:uid="{B9A194FD-0769-4E9F-A787-C1DB25EFD519}"/>
    <cellStyle name="Normal 24" xfId="29" xr:uid="{427202C9-00BF-49B6-8D96-E88EECCC0FF0}"/>
    <cellStyle name="Normal 3" xfId="31" xr:uid="{F19C232A-87C9-4B64-82C6-7F2CAC07CCA7}"/>
    <cellStyle name="Normal 4" xfId="35" xr:uid="{74A56FB1-D32B-4911-B67F-20309C377A01}"/>
    <cellStyle name="Normal 5" xfId="37" xr:uid="{05CDB4A8-D839-4ED7-BE93-02239F415B9E}"/>
    <cellStyle name="Normal_24-B_XGDP" xfId="7" xr:uid="{68CB9EED-318D-4383-9C7B-F4C851A01D6C}"/>
    <cellStyle name="Normal_B4.1" xfId="23" xr:uid="{BF9ADC3C-E3BC-4421-A39A-E70F714261B5}"/>
    <cellStyle name="Normal_C1.1a" xfId="20" xr:uid="{B34E9D66-1C2F-42B8-BC5A-585D4946EA1A}"/>
    <cellStyle name="Normal_C3" xfId="24" xr:uid="{C69593AA-16C1-443C-8A93-F78604C399D0}"/>
    <cellStyle name="Normal_C4.1" xfId="18" xr:uid="{1828FC53-6A99-4EAE-8E67-E99DA393F9BB}"/>
    <cellStyle name="Normal_C6.5" xfId="19" xr:uid="{12E48EF3-A3B4-4A06-B9B8-D22BD819E657}"/>
    <cellStyle name="Normal_G1.1" xfId="22" xr:uid="{339D8475-22D5-4DB3-9CD3-93DBDF8A6096}"/>
    <cellStyle name="Normal_G1.1_1" xfId="21" xr:uid="{B51E92C7-9F4B-4844-89F5-D644707383D8}"/>
    <cellStyle name="Normal_G2.2" xfId="42" xr:uid="{A93488FF-90FF-4B3B-BF8F-5D155D5F97D5}"/>
    <cellStyle name="Normal_T_C3 (version 1) 2" xfId="26" xr:uid="{3DC78677-B8F8-4392-94F5-7FCCF4466B27}"/>
    <cellStyle name="Normálna" xfId="0" builtinId="0"/>
    <cellStyle name="Normálna 10" xfId="46" xr:uid="{9090C397-8105-4DF8-AC76-AB8760B19A55}"/>
    <cellStyle name="Normálna 12" xfId="12" xr:uid="{3FEE0A27-4B80-4465-B6A3-1F19EEC8A74C}"/>
    <cellStyle name="Normálna 2" xfId="1" xr:uid="{E6862BC8-3927-42C5-A09A-171ED067CDF7}"/>
    <cellStyle name="Normálna 2 2" xfId="4" xr:uid="{260F76BE-740B-4F83-B52C-99852202193F}"/>
    <cellStyle name="Normálna 2 2 2" xfId="13" xr:uid="{3427FF18-5BC2-4287-8DCF-1431686E2696}"/>
    <cellStyle name="Normálna 2 3" xfId="8" xr:uid="{40EB85D2-C36F-436F-B1E2-4223EA504A72}"/>
    <cellStyle name="Normálna 2 4" xfId="9" xr:uid="{F5FDC9F0-17EE-4704-A0AC-3348A508DB9B}"/>
    <cellStyle name="Normálna 3" xfId="2" xr:uid="{48247629-FE0E-4E3C-BBF5-779FFAE74536}"/>
    <cellStyle name="Normálna 4" xfId="5" xr:uid="{866D8E62-3E1C-4CFD-92FE-5F710CAA4658}"/>
    <cellStyle name="Normálna 5" xfId="6" xr:uid="{C2CF04A3-BD8C-48FD-8226-57111846EB09}"/>
    <cellStyle name="Normálna 6" xfId="16" xr:uid="{7EA0BEE6-83D8-4560-8500-DC8C8CB3D757}"/>
    <cellStyle name="Normálna 7" xfId="17" xr:uid="{4F2E6E99-6056-4A39-9769-D2C51B978B81}"/>
    <cellStyle name="Normálna 8" xfId="14" xr:uid="{96FAB4C0-4BCD-49EC-9AF1-35E1DB067E4F}"/>
    <cellStyle name="Normálna 9" xfId="44" xr:uid="{AC146EF5-3041-4D05-86C1-A3152B425515}"/>
    <cellStyle name="Per cent 2" xfId="33" xr:uid="{89154BA5-CA3F-4A1A-96A6-858E0EE64A55}"/>
    <cellStyle name="Percentá" xfId="41" builtinId="5"/>
    <cellStyle name="Percentá 2" xfId="3" xr:uid="{1A61D4EC-D8B7-4047-84AF-BFF63D4B6716}"/>
    <cellStyle name="Percentá 2 2" xfId="10" xr:uid="{5A15E7D0-346D-4E51-A914-C38F7191CBFD}"/>
    <cellStyle name="Percentá 2 3" xfId="34" xr:uid="{9A2F9F0E-AE14-44AF-BA34-3B556E3B51DD}"/>
    <cellStyle name="Percentá 3" xfId="27" xr:uid="{12FE8222-15DD-433E-BBD6-2030CB04E0B7}"/>
    <cellStyle name="VVŠ" xfId="32" xr:uid="{99E1BB09-E262-45A6-BB99-0049E1ADE8BA}"/>
  </cellStyles>
  <dxfs count="89">
    <dxf>
      <font>
        <b val="0"/>
        <i val="0"/>
        <strike val="0"/>
        <condense val="0"/>
        <extend val="0"/>
        <outline val="0"/>
        <shadow val="0"/>
        <u val="none"/>
        <vertAlign val="baseline"/>
        <sz val="10"/>
        <color theme="1"/>
        <name val="Calibri"/>
        <family val="2"/>
        <charset val="238"/>
        <scheme val="minor"/>
      </font>
    </dxf>
    <dxf>
      <font>
        <b val="0"/>
        <i val="0"/>
        <strike val="0"/>
        <condense val="0"/>
        <extend val="0"/>
        <outline val="0"/>
        <shadow val="0"/>
        <u val="none"/>
        <vertAlign val="baseline"/>
        <sz val="10"/>
        <color theme="1"/>
        <name val="Calibri"/>
        <family val="2"/>
        <charset val="238"/>
        <scheme val="minor"/>
      </font>
    </dxf>
    <dxf>
      <border outline="0">
        <bottom style="thin">
          <color indexed="64"/>
        </bottom>
      </border>
    </dxf>
    <dxf>
      <font>
        <b val="0"/>
        <i val="0"/>
        <strike val="0"/>
        <condense val="0"/>
        <extend val="0"/>
        <outline val="0"/>
        <shadow val="0"/>
        <u val="none"/>
        <vertAlign val="baseline"/>
        <sz val="10"/>
        <color theme="1"/>
        <name val="Calibri"/>
        <family val="2"/>
        <charset val="238"/>
        <scheme val="minor"/>
      </font>
    </dxf>
    <dxf>
      <border outline="0">
        <bottom style="thin">
          <color indexed="64"/>
        </bottom>
      </border>
    </dxf>
    <dxf>
      <font>
        <strike val="0"/>
        <outline val="0"/>
        <shadow val="0"/>
        <u val="none"/>
        <vertAlign val="baseline"/>
        <sz val="10"/>
        <color theme="0"/>
        <name val="Calibri"/>
        <family val="2"/>
        <charset val="238"/>
        <scheme val="minor"/>
      </font>
      <fill>
        <patternFill patternType="solid">
          <fgColor indexed="64"/>
          <bgColor theme="2"/>
        </patternFill>
      </fill>
    </dxf>
    <dxf>
      <font>
        <strike val="0"/>
        <outline val="0"/>
        <shadow val="0"/>
        <u val="none"/>
        <vertAlign val="baseline"/>
        <sz val="10"/>
        <color theme="1"/>
        <name val="Calibri"/>
        <family val="2"/>
        <charset val="238"/>
        <scheme val="minor"/>
      </font>
      <numFmt numFmtId="2" formatCode="0.00"/>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0"/>
        <color theme="1"/>
        <name val="Calibri"/>
        <family val="2"/>
        <charset val="238"/>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0"/>
        <color theme="1"/>
        <name val="Calibri"/>
        <family val="2"/>
        <charset val="238"/>
        <scheme val="minor"/>
      </font>
      <fill>
        <patternFill patternType="none">
          <fgColor indexed="64"/>
          <bgColor auto="1"/>
        </patternFill>
      </fill>
    </dxf>
    <dxf>
      <font>
        <b val="0"/>
        <i val="0"/>
        <strike val="0"/>
        <condense val="0"/>
        <extend val="0"/>
        <outline val="0"/>
        <shadow val="0"/>
        <u val="none"/>
        <vertAlign val="baseline"/>
        <sz val="10"/>
        <color theme="0"/>
        <name val="Calibri"/>
        <family val="2"/>
        <charset val="238"/>
        <scheme val="minor"/>
      </font>
      <fill>
        <patternFill patternType="solid">
          <fgColor indexed="64"/>
          <bgColor theme="2"/>
        </patternFill>
      </fill>
      <alignment horizontal="center" vertical="center" textRotation="0" wrapText="1" indent="0" justifyLastLine="0" shrinkToFit="0" readingOrder="0"/>
    </dxf>
    <dxf>
      <font>
        <color rgb="FF9C0006"/>
      </font>
      <fill>
        <patternFill>
          <bgColor rgb="FFFFC7CE"/>
        </patternFill>
      </fill>
    </dxf>
    <dxf>
      <font>
        <color rgb="FF9C6500"/>
      </font>
      <fill>
        <patternFill>
          <bgColor rgb="FFFFEB9C"/>
        </patternFill>
      </fill>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color theme="1"/>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color theme="1"/>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color theme="1"/>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color theme="1"/>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color theme="1"/>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b val="0"/>
        <i val="0"/>
        <strike val="0"/>
        <condense val="0"/>
        <extend val="0"/>
        <outline val="0"/>
        <shadow val="0"/>
        <u val="none"/>
        <vertAlign val="baseline"/>
        <sz val="10"/>
        <color auto="1"/>
        <name val="Calibri"/>
        <family val="2"/>
        <charset val="238"/>
        <scheme val="minor"/>
      </font>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color theme="1"/>
        <name val="Calibri"/>
        <family val="2"/>
        <charset val="238"/>
        <scheme val="minor"/>
      </font>
      <fill>
        <patternFill patternType="solid">
          <fgColor indexed="64"/>
          <bgColor theme="0"/>
        </patternFill>
      </fill>
      <alignment horizontal="left" vertical="center" textRotation="0" wrapText="1" indent="1" justifyLastLine="0" shrinkToFit="0" readingOrder="0"/>
      <border diagonalUp="0" diagonalDown="0">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strike val="0"/>
        <outline val="0"/>
        <shadow val="0"/>
        <u val="none"/>
        <vertAlign val="baseline"/>
        <sz val="10"/>
        <name val="Calibri"/>
        <family val="2"/>
        <charset val="238"/>
        <scheme val="minor"/>
      </font>
      <fill>
        <patternFill patternType="solid">
          <fgColor indexed="64"/>
          <bgColor theme="0"/>
        </patternFill>
      </fill>
    </dxf>
    <dxf>
      <font>
        <strike val="0"/>
        <outline val="0"/>
        <shadow val="0"/>
        <u val="none"/>
        <vertAlign val="baseline"/>
        <sz val="10"/>
        <color theme="0"/>
        <name val="Calibri"/>
        <family val="2"/>
        <charset val="238"/>
        <scheme val="minor"/>
      </font>
      <fill>
        <patternFill patternType="solid">
          <fgColor indexed="64"/>
          <bgColor theme="2"/>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color theme="1"/>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color theme="1"/>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color theme="1"/>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color theme="1"/>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color theme="1"/>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numFmt numFmtId="3" formatCode="#,##0"/>
      <fill>
        <patternFill patternType="solid">
          <fgColor indexed="64"/>
          <bgColor theme="0"/>
        </patternFill>
      </fill>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auto="1"/>
        <name val="Calibri"/>
        <family val="2"/>
        <charset val="238"/>
        <scheme val="minor"/>
      </font>
      <fill>
        <patternFill patternType="solid">
          <fgColor indexed="64"/>
          <bgColor theme="0"/>
        </patternFill>
      </fill>
      <alignment horizontal="left" vertical="center" textRotation="0" wrapText="1" indent="1"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dxf>
    <dxf>
      <font>
        <strike val="0"/>
        <outline val="0"/>
        <shadow val="0"/>
        <u val="none"/>
        <vertAlign val="baseline"/>
        <sz val="10"/>
        <color theme="1"/>
        <name val="Calibri"/>
        <family val="2"/>
        <charset val="238"/>
        <scheme val="minor"/>
      </font>
      <fill>
        <patternFill patternType="solid">
          <fgColor indexed="64"/>
          <bgColor theme="0"/>
        </patternFill>
      </fill>
      <alignment horizontal="left" vertical="center" textRotation="0" wrapText="1" indent="1" justifyLastLine="0" shrinkToFit="0" readingOrder="0"/>
      <border diagonalUp="0" diagonalDown="0">
        <left/>
        <right style="thin">
          <color theme="0" tint="-0.14999847407452621"/>
        </right>
        <top style="thin">
          <color theme="0" tint="-0.14999847407452621"/>
        </top>
        <bottom style="thin">
          <color theme="0" tint="-0.14999847407452621"/>
        </bottom>
      </border>
    </dxf>
    <dxf>
      <font>
        <strike val="0"/>
        <outline val="0"/>
        <shadow val="0"/>
        <u val="none"/>
        <vertAlign val="baseline"/>
        <sz val="10"/>
        <name val="Calibri"/>
        <family val="2"/>
        <charset val="238"/>
        <scheme val="minor"/>
      </font>
      <fill>
        <patternFill patternType="solid">
          <fgColor indexed="64"/>
          <bgColor theme="0"/>
        </patternFill>
      </fill>
    </dxf>
    <dxf>
      <font>
        <b val="0"/>
        <strike val="0"/>
        <outline val="0"/>
        <shadow val="0"/>
        <u val="none"/>
        <vertAlign val="baseline"/>
        <sz val="10"/>
        <color auto="1"/>
        <name val="Calibri"/>
        <family val="2"/>
        <charset val="238"/>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dxf>
    <dxf>
      <font>
        <b val="0"/>
        <i val="0"/>
        <strike val="0"/>
        <condense val="0"/>
        <extend val="0"/>
        <outline val="0"/>
        <shadow val="0"/>
        <u val="none"/>
        <vertAlign val="baseline"/>
        <sz val="10"/>
        <color theme="1"/>
        <name val="Calibri"/>
        <family val="2"/>
        <scheme val="minor"/>
      </font>
      <fill>
        <patternFill patternType="none">
          <fgColor indexed="64"/>
          <bgColor auto="1"/>
        </patternFill>
      </fill>
    </dxf>
    <dxf>
      <font>
        <b val="0"/>
        <i val="0"/>
        <strike val="0"/>
        <condense val="0"/>
        <extend val="0"/>
        <outline val="0"/>
        <shadow val="0"/>
        <u val="none"/>
        <vertAlign val="baseline"/>
        <sz val="10"/>
        <color theme="1"/>
        <name val="Calibri"/>
        <family val="2"/>
        <scheme val="minor"/>
      </font>
      <fill>
        <patternFill patternType="none">
          <fgColor indexed="64"/>
          <bgColor auto="1"/>
        </patternFill>
      </fill>
    </dxf>
    <dxf>
      <font>
        <b val="0"/>
        <i val="0"/>
        <strike val="0"/>
        <condense val="0"/>
        <extend val="0"/>
        <outline val="0"/>
        <shadow val="0"/>
        <u val="none"/>
        <vertAlign val="baseline"/>
        <sz val="10"/>
        <color theme="1"/>
        <name val="Calibri"/>
        <family val="2"/>
        <scheme val="minor"/>
      </font>
      <fill>
        <patternFill patternType="none">
          <fgColor indexed="64"/>
          <bgColor auto="1"/>
        </patternFill>
      </fill>
    </dxf>
    <dxf>
      <font>
        <b/>
        <i val="0"/>
        <strike val="0"/>
        <condense val="0"/>
        <extend val="0"/>
        <outline val="0"/>
        <shadow val="0"/>
        <u val="none"/>
        <vertAlign val="baseline"/>
        <sz val="10"/>
        <color theme="0"/>
        <name val="Calibri"/>
        <family val="2"/>
        <scheme val="minor"/>
      </font>
      <fill>
        <patternFill patternType="solid">
          <fgColor indexed="64"/>
          <bgColor them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onnections" Target="connections.xml"/><Relationship Id="rId89" Type="http://schemas.openxmlformats.org/officeDocument/2006/relationships/customXml" Target="../customXml/item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ustomXml" Target="../customXml/item3.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88" Type="http://schemas.openxmlformats.org/officeDocument/2006/relationships/customXml" Target="../customXml/item1.xml"/><Relationship Id="rId9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2.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3.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'1.1'!$B$4</c:f>
              <c:strCache>
                <c:ptCount val="1"/>
                <c:pt idx="0">
                  <c:v>ľavá os: % EÚ v roku 2023</c:v>
                </c:pt>
              </c:strCache>
            </c:strRef>
          </c:tx>
          <c:spPr>
            <a:solidFill>
              <a:srgbClr val="C9CAF5"/>
            </a:solidFill>
            <a:ln>
              <a:noFill/>
            </a:ln>
            <a:effectLst/>
          </c:spPr>
          <c:invertIfNegative val="0"/>
          <c:dPt>
            <c:idx val="15"/>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1-A207-4C7C-9BD6-02BE905D71CB}"/>
              </c:ext>
            </c:extLst>
          </c:dPt>
          <c:dPt>
            <c:idx val="27"/>
            <c:invertIfNegative val="0"/>
            <c:bubble3D val="0"/>
            <c:spPr>
              <a:solidFill>
                <a:schemeClr val="accent1"/>
              </a:solidFill>
              <a:ln>
                <a:noFill/>
              </a:ln>
              <a:effectLst/>
            </c:spPr>
            <c:extLst>
              <c:ext xmlns:c16="http://schemas.microsoft.com/office/drawing/2014/chart" uri="{C3380CC4-5D6E-409C-BE32-E72D297353CC}">
                <c16:uniqueId val="{00000000-A207-4C7C-9BD6-02BE905D71CB}"/>
              </c:ext>
            </c:extLst>
          </c:dPt>
          <c:cat>
            <c:strRef>
              <c:f>'1.1'!$A$5:$A$55</c:f>
              <c:strCache>
                <c:ptCount val="51"/>
                <c:pt idx="0">
                  <c:v>CH</c:v>
                </c:pt>
                <c:pt idx="1">
                  <c:v>DK</c:v>
                </c:pt>
                <c:pt idx="2">
                  <c:v>SE</c:v>
                </c:pt>
                <c:pt idx="3">
                  <c:v>FI</c:v>
                </c:pt>
                <c:pt idx="4">
                  <c:v>NL</c:v>
                </c:pt>
                <c:pt idx="5">
                  <c:v>BE</c:v>
                </c:pt>
                <c:pt idx="6">
                  <c:v>AT</c:v>
                </c:pt>
                <c:pt idx="7">
                  <c:v>NO</c:v>
                </c:pt>
                <c:pt idx="8">
                  <c:v>DE</c:v>
                </c:pt>
                <c:pt idx="9">
                  <c:v>LU</c:v>
                </c:pt>
                <c:pt idx="10">
                  <c:v>IE</c:v>
                </c:pt>
                <c:pt idx="11">
                  <c:v>UK</c:v>
                </c:pt>
                <c:pt idx="12">
                  <c:v>CY</c:v>
                </c:pt>
                <c:pt idx="13">
                  <c:v>FR</c:v>
                </c:pt>
                <c:pt idx="14">
                  <c:v>IS</c:v>
                </c:pt>
                <c:pt idx="15">
                  <c:v>EÚ 27</c:v>
                </c:pt>
                <c:pt idx="16">
                  <c:v>EE</c:v>
                </c:pt>
                <c:pt idx="17">
                  <c:v>SI</c:v>
                </c:pt>
                <c:pt idx="18">
                  <c:v>CZ</c:v>
                </c:pt>
                <c:pt idx="19">
                  <c:v>IT</c:v>
                </c:pt>
                <c:pt idx="20">
                  <c:v>ES</c:v>
                </c:pt>
                <c:pt idx="21">
                  <c:v>MT</c:v>
                </c:pt>
                <c:pt idx="22">
                  <c:v>PT</c:v>
                </c:pt>
                <c:pt idx="23">
                  <c:v>LT</c:v>
                </c:pt>
                <c:pt idx="24">
                  <c:v>EL</c:v>
                </c:pt>
                <c:pt idx="25">
                  <c:v>HU</c:v>
                </c:pt>
                <c:pt idx="26">
                  <c:v>HR</c:v>
                </c:pt>
                <c:pt idx="27">
                  <c:v>SK</c:v>
                </c:pt>
                <c:pt idx="28">
                  <c:v>RS</c:v>
                </c:pt>
                <c:pt idx="29">
                  <c:v>PL</c:v>
                </c:pt>
                <c:pt idx="30">
                  <c:v>LV</c:v>
                </c:pt>
                <c:pt idx="31">
                  <c:v>TR</c:v>
                </c:pt>
                <c:pt idx="32">
                  <c:v>ME</c:v>
                </c:pt>
                <c:pt idx="33">
                  <c:v>BG</c:v>
                </c:pt>
                <c:pt idx="34">
                  <c:v>MK</c:v>
                </c:pt>
                <c:pt idx="35">
                  <c:v>AL</c:v>
                </c:pt>
                <c:pt idx="36">
                  <c:v>BA</c:v>
                </c:pt>
                <c:pt idx="37">
                  <c:v>RO</c:v>
                </c:pt>
                <c:pt idx="38">
                  <c:v>UA</c:v>
                </c:pt>
                <c:pt idx="40">
                  <c:v>KR</c:v>
                </c:pt>
                <c:pt idx="41">
                  <c:v>CA</c:v>
                </c:pt>
                <c:pt idx="42">
                  <c:v>US</c:v>
                </c:pt>
                <c:pt idx="43">
                  <c:v>AU</c:v>
                </c:pt>
                <c:pt idx="44">
                  <c:v>JP</c:v>
                </c:pt>
                <c:pt idx="45">
                  <c:v>CN</c:v>
                </c:pt>
                <c:pt idx="46">
                  <c:v>BR</c:v>
                </c:pt>
                <c:pt idx="47">
                  <c:v>CL</c:v>
                </c:pt>
                <c:pt idx="48">
                  <c:v>ZA</c:v>
                </c:pt>
                <c:pt idx="49">
                  <c:v>IN</c:v>
                </c:pt>
                <c:pt idx="50">
                  <c:v>MX</c:v>
                </c:pt>
              </c:strCache>
            </c:strRef>
          </c:cat>
          <c:val>
            <c:numRef>
              <c:f>'1.1'!$B$5:$B$55</c:f>
              <c:numCache>
                <c:formatCode>0.000</c:formatCode>
                <c:ptCount val="51"/>
                <c:pt idx="0">
                  <c:v>1.395746991202613</c:v>
                </c:pt>
                <c:pt idx="1">
                  <c:v>1.3759281905041527</c:v>
                </c:pt>
                <c:pt idx="2">
                  <c:v>1.3453050524100179</c:v>
                </c:pt>
                <c:pt idx="3">
                  <c:v>1.3426270230153918</c:v>
                </c:pt>
                <c:pt idx="4">
                  <c:v>1.2866109105562165</c:v>
                </c:pt>
                <c:pt idx="5">
                  <c:v>1.2578721134735804</c:v>
                </c:pt>
                <c:pt idx="6">
                  <c:v>1.1985064607293194</c:v>
                </c:pt>
                <c:pt idx="7">
                  <c:v>1.1943459660615046</c:v>
                </c:pt>
                <c:pt idx="8">
                  <c:v>1.178139314575233</c:v>
                </c:pt>
                <c:pt idx="9">
                  <c:v>1.1721982909704736</c:v>
                </c:pt>
                <c:pt idx="10">
                  <c:v>1.1579995405350803</c:v>
                </c:pt>
                <c:pt idx="11">
                  <c:v>1.1481031292335699</c:v>
                </c:pt>
                <c:pt idx="12">
                  <c:v>1.053684552326815</c:v>
                </c:pt>
                <c:pt idx="13">
                  <c:v>1.0529120689243798</c:v>
                </c:pt>
                <c:pt idx="14">
                  <c:v>1.0251912657093436</c:v>
                </c:pt>
                <c:pt idx="15">
                  <c:v>1</c:v>
                </c:pt>
                <c:pt idx="16">
                  <c:v>0.98644320211318159</c:v>
                </c:pt>
                <c:pt idx="17">
                  <c:v>0.95055819450000523</c:v>
                </c:pt>
                <c:pt idx="18">
                  <c:v>0.94711232482911623</c:v>
                </c:pt>
                <c:pt idx="19">
                  <c:v>0.90340861900351188</c:v>
                </c:pt>
                <c:pt idx="20">
                  <c:v>0.89239448238759911</c:v>
                </c:pt>
                <c:pt idx="21">
                  <c:v>0.85844691022899933</c:v>
                </c:pt>
                <c:pt idx="22">
                  <c:v>0.85633010104416396</c:v>
                </c:pt>
                <c:pt idx="23">
                  <c:v>0.83826268719051356</c:v>
                </c:pt>
                <c:pt idx="24">
                  <c:v>0.79487822448915102</c:v>
                </c:pt>
                <c:pt idx="25">
                  <c:v>0.7035252594302106</c:v>
                </c:pt>
                <c:pt idx="26">
                  <c:v>0.69553679884725217</c:v>
                </c:pt>
                <c:pt idx="27">
                  <c:v>0.65623968586012049</c:v>
                </c:pt>
                <c:pt idx="28">
                  <c:v>0.63212281582496654</c:v>
                </c:pt>
                <c:pt idx="29">
                  <c:v>0.62776253789803893</c:v>
                </c:pt>
                <c:pt idx="30">
                  <c:v>0.52520252799924405</c:v>
                </c:pt>
                <c:pt idx="31">
                  <c:v>0.47555348905493416</c:v>
                </c:pt>
                <c:pt idx="32">
                  <c:v>0.47032815108492299</c:v>
                </c:pt>
                <c:pt idx="33">
                  <c:v>0.46681051776283589</c:v>
                </c:pt>
                <c:pt idx="34">
                  <c:v>0.46325982011827832</c:v>
                </c:pt>
                <c:pt idx="35">
                  <c:v>0.41113237992595081</c:v>
                </c:pt>
                <c:pt idx="36">
                  <c:v>0.36181139042683386</c:v>
                </c:pt>
                <c:pt idx="37">
                  <c:v>0.33053218627190789</c:v>
                </c:pt>
                <c:pt idx="38">
                  <c:v>0.31040566543230752</c:v>
                </c:pt>
                <c:pt idx="40">
                  <c:v>1.264615104412244</c:v>
                </c:pt>
                <c:pt idx="41">
                  <c:v>1.2112590204856253</c:v>
                </c:pt>
                <c:pt idx="42">
                  <c:v>1.127876545696874</c:v>
                </c:pt>
                <c:pt idx="43">
                  <c:v>1.0772124304416137</c:v>
                </c:pt>
                <c:pt idx="44">
                  <c:v>0.97885946536372326</c:v>
                </c:pt>
                <c:pt idx="45">
                  <c:v>0.94567770802237172</c:v>
                </c:pt>
                <c:pt idx="46">
                  <c:v>0.60348073518084411</c:v>
                </c:pt>
                <c:pt idx="47">
                  <c:v>0.51052323973971381</c:v>
                </c:pt>
                <c:pt idx="48">
                  <c:v>0.40665478347402123</c:v>
                </c:pt>
                <c:pt idx="49">
                  <c:v>0.37178673963187592</c:v>
                </c:pt>
                <c:pt idx="50">
                  <c:v>0.30873264351983404</c:v>
                </c:pt>
              </c:numCache>
            </c:numRef>
          </c:val>
          <c:extLst>
            <c:ext xmlns:c16="http://schemas.microsoft.com/office/drawing/2014/chart" uri="{C3380CC4-5D6E-409C-BE32-E72D297353CC}">
              <c16:uniqueId val="{00000000-75A2-4AAA-A555-0ADCF88CA4A6}"/>
            </c:ext>
          </c:extLst>
        </c:ser>
        <c:dLbls>
          <c:showLegendKey val="0"/>
          <c:showVal val="0"/>
          <c:showCatName val="0"/>
          <c:showSerName val="0"/>
          <c:showPercent val="0"/>
          <c:showBubbleSize val="0"/>
        </c:dLbls>
        <c:gapWidth val="219"/>
        <c:axId val="1715948047"/>
        <c:axId val="1715949295"/>
      </c:barChart>
      <c:lineChart>
        <c:grouping val="standard"/>
        <c:varyColors val="0"/>
        <c:ser>
          <c:idx val="1"/>
          <c:order val="1"/>
          <c:tx>
            <c:strRef>
              <c:f>'1.1'!$C$4</c:f>
              <c:strCache>
                <c:ptCount val="1"/>
                <c:pt idx="0">
                  <c:v>pravá os: zmena 2016 -2023 v p.b.</c:v>
                </c:pt>
              </c:strCache>
            </c:strRef>
          </c:tx>
          <c:spPr>
            <a:ln w="28575" cap="rnd">
              <a:noFill/>
              <a:round/>
            </a:ln>
            <a:effectLst/>
          </c:spPr>
          <c:marker>
            <c:symbol val="circle"/>
            <c:size val="5"/>
            <c:spPr>
              <a:solidFill>
                <a:srgbClr val="1E22AA"/>
              </a:solidFill>
              <a:ln w="9525">
                <a:noFill/>
              </a:ln>
              <a:effectLst/>
            </c:spPr>
          </c:marker>
          <c:cat>
            <c:strRef>
              <c:f>'1.1'!$A$5:$A$55</c:f>
              <c:strCache>
                <c:ptCount val="51"/>
                <c:pt idx="0">
                  <c:v>CH</c:v>
                </c:pt>
                <c:pt idx="1">
                  <c:v>DK</c:v>
                </c:pt>
                <c:pt idx="2">
                  <c:v>SE</c:v>
                </c:pt>
                <c:pt idx="3">
                  <c:v>FI</c:v>
                </c:pt>
                <c:pt idx="4">
                  <c:v>NL</c:v>
                </c:pt>
                <c:pt idx="5">
                  <c:v>BE</c:v>
                </c:pt>
                <c:pt idx="6">
                  <c:v>AT</c:v>
                </c:pt>
                <c:pt idx="7">
                  <c:v>NO</c:v>
                </c:pt>
                <c:pt idx="8">
                  <c:v>DE</c:v>
                </c:pt>
                <c:pt idx="9">
                  <c:v>LU</c:v>
                </c:pt>
                <c:pt idx="10">
                  <c:v>IE</c:v>
                </c:pt>
                <c:pt idx="11">
                  <c:v>UK</c:v>
                </c:pt>
                <c:pt idx="12">
                  <c:v>CY</c:v>
                </c:pt>
                <c:pt idx="13">
                  <c:v>FR</c:v>
                </c:pt>
                <c:pt idx="14">
                  <c:v>IS</c:v>
                </c:pt>
                <c:pt idx="15">
                  <c:v>EÚ 27</c:v>
                </c:pt>
                <c:pt idx="16">
                  <c:v>EE</c:v>
                </c:pt>
                <c:pt idx="17">
                  <c:v>SI</c:v>
                </c:pt>
                <c:pt idx="18">
                  <c:v>CZ</c:v>
                </c:pt>
                <c:pt idx="19">
                  <c:v>IT</c:v>
                </c:pt>
                <c:pt idx="20">
                  <c:v>ES</c:v>
                </c:pt>
                <c:pt idx="21">
                  <c:v>MT</c:v>
                </c:pt>
                <c:pt idx="22">
                  <c:v>PT</c:v>
                </c:pt>
                <c:pt idx="23">
                  <c:v>LT</c:v>
                </c:pt>
                <c:pt idx="24">
                  <c:v>EL</c:v>
                </c:pt>
                <c:pt idx="25">
                  <c:v>HU</c:v>
                </c:pt>
                <c:pt idx="26">
                  <c:v>HR</c:v>
                </c:pt>
                <c:pt idx="27">
                  <c:v>SK</c:v>
                </c:pt>
                <c:pt idx="28">
                  <c:v>RS</c:v>
                </c:pt>
                <c:pt idx="29">
                  <c:v>PL</c:v>
                </c:pt>
                <c:pt idx="30">
                  <c:v>LV</c:v>
                </c:pt>
                <c:pt idx="31">
                  <c:v>TR</c:v>
                </c:pt>
                <c:pt idx="32">
                  <c:v>ME</c:v>
                </c:pt>
                <c:pt idx="33">
                  <c:v>BG</c:v>
                </c:pt>
                <c:pt idx="34">
                  <c:v>MK</c:v>
                </c:pt>
                <c:pt idx="35">
                  <c:v>AL</c:v>
                </c:pt>
                <c:pt idx="36">
                  <c:v>BA</c:v>
                </c:pt>
                <c:pt idx="37">
                  <c:v>RO</c:v>
                </c:pt>
                <c:pt idx="38">
                  <c:v>UA</c:v>
                </c:pt>
                <c:pt idx="40">
                  <c:v>KR</c:v>
                </c:pt>
                <c:pt idx="41">
                  <c:v>CA</c:v>
                </c:pt>
                <c:pt idx="42">
                  <c:v>US</c:v>
                </c:pt>
                <c:pt idx="43">
                  <c:v>AU</c:v>
                </c:pt>
                <c:pt idx="44">
                  <c:v>JP</c:v>
                </c:pt>
                <c:pt idx="45">
                  <c:v>CN</c:v>
                </c:pt>
                <c:pt idx="46">
                  <c:v>BR</c:v>
                </c:pt>
                <c:pt idx="47">
                  <c:v>CL</c:v>
                </c:pt>
                <c:pt idx="48">
                  <c:v>ZA</c:v>
                </c:pt>
                <c:pt idx="49">
                  <c:v>IN</c:v>
                </c:pt>
                <c:pt idx="50">
                  <c:v>MX</c:v>
                </c:pt>
              </c:strCache>
            </c:strRef>
          </c:cat>
          <c:val>
            <c:numRef>
              <c:f>'1.1'!$C$5:$C$55</c:f>
              <c:numCache>
                <c:formatCode>0.00</c:formatCode>
                <c:ptCount val="51"/>
                <c:pt idx="0">
                  <c:v>-6.0436523643710412E-3</c:v>
                </c:pt>
                <c:pt idx="1">
                  <c:v>0.15991748448219567</c:v>
                </c:pt>
                <c:pt idx="2">
                  <c:v>0.10434921275511896</c:v>
                </c:pt>
                <c:pt idx="3">
                  <c:v>0.18313386037752694</c:v>
                </c:pt>
                <c:pt idx="4">
                  <c:v>8.5981729089561434E-2</c:v>
                </c:pt>
                <c:pt idx="5">
                  <c:v>0.14090408947129077</c:v>
                </c:pt>
                <c:pt idx="6">
                  <c:v>6.4002181420051721E-2</c:v>
                </c:pt>
                <c:pt idx="7">
                  <c:v>0.16919040137759297</c:v>
                </c:pt>
                <c:pt idx="8">
                  <c:v>7.6335088508735105E-2</c:v>
                </c:pt>
                <c:pt idx="9">
                  <c:v>-1.5336778480131841E-2</c:v>
                </c:pt>
                <c:pt idx="10">
                  <c:v>2.2884967728452353E-2</c:v>
                </c:pt>
                <c:pt idx="11">
                  <c:v>1.2623227100949208E-2</c:v>
                </c:pt>
                <c:pt idx="12">
                  <c:v>0.35624685208806739</c:v>
                </c:pt>
                <c:pt idx="13">
                  <c:v>-1.6349487228657013E-2</c:v>
                </c:pt>
                <c:pt idx="14">
                  <c:v>6.1265920258893089E-2</c:v>
                </c:pt>
                <c:pt idx="15">
                  <c:v>8.467136731768321E-2</c:v>
                </c:pt>
                <c:pt idx="16">
                  <c:v>0.29281146863891322</c:v>
                </c:pt>
                <c:pt idx="17">
                  <c:v>2.9372048035555168E-2</c:v>
                </c:pt>
                <c:pt idx="18">
                  <c:v>0.20985684686458156</c:v>
                </c:pt>
                <c:pt idx="19">
                  <c:v>0.15622527517356885</c:v>
                </c:pt>
                <c:pt idx="20">
                  <c:v>9.714302151321362E-2</c:v>
                </c:pt>
                <c:pt idx="21">
                  <c:v>0.10880639044753053</c:v>
                </c:pt>
                <c:pt idx="22">
                  <c:v>7.7330354643584093E-2</c:v>
                </c:pt>
                <c:pt idx="23">
                  <c:v>0.16730040675729327</c:v>
                </c:pt>
                <c:pt idx="24">
                  <c:v>0.22236167407810128</c:v>
                </c:pt>
                <c:pt idx="25">
                  <c:v>7.7411579191203825E-2</c:v>
                </c:pt>
                <c:pt idx="26">
                  <c:v>0.14782444796881677</c:v>
                </c:pt>
                <c:pt idx="27">
                  <c:v>6.3686997226686651E-2</c:v>
                </c:pt>
                <c:pt idx="28">
                  <c:v>0.15126910631720022</c:v>
                </c:pt>
                <c:pt idx="29">
                  <c:v>0.13302008201414381</c:v>
                </c:pt>
                <c:pt idx="30">
                  <c:v>3.5258985950744448E-2</c:v>
                </c:pt>
                <c:pt idx="31">
                  <c:v>3.679388806449566E-3</c:v>
                </c:pt>
                <c:pt idx="32">
                  <c:v>8.3925824286287851E-2</c:v>
                </c:pt>
                <c:pt idx="33">
                  <c:v>4.3579061431321689E-2</c:v>
                </c:pt>
                <c:pt idx="34">
                  <c:v>0.1446781830690331</c:v>
                </c:pt>
                <c:pt idx="35">
                  <c:v>6.633377359447401E-2</c:v>
                </c:pt>
                <c:pt idx="36">
                  <c:v>-4.2411033417958065E-3</c:v>
                </c:pt>
                <c:pt idx="37">
                  <c:v>1.4458497469203309E-2</c:v>
                </c:pt>
                <c:pt idx="38">
                  <c:v>-1.9780147239895031E-3</c:v>
                </c:pt>
                <c:pt idx="40">
                  <c:v>0.1835610707335428</c:v>
                </c:pt>
                <c:pt idx="41">
                  <c:v>0.16031646440761052</c:v>
                </c:pt>
                <c:pt idx="42">
                  <c:v>0.13143529688193553</c:v>
                </c:pt>
                <c:pt idx="43">
                  <c:v>6.5010311827209649E-2</c:v>
                </c:pt>
                <c:pt idx="44">
                  <c:v>3.399759433637442E-2</c:v>
                </c:pt>
                <c:pt idx="45">
                  <c:v>0.33914984174731555</c:v>
                </c:pt>
                <c:pt idx="46">
                  <c:v>0.12929058468608262</c:v>
                </c:pt>
                <c:pt idx="47">
                  <c:v>9.5066711837391363E-2</c:v>
                </c:pt>
                <c:pt idx="48">
                  <c:v>8.0963850968518047E-2</c:v>
                </c:pt>
                <c:pt idx="49">
                  <c:v>6.5556071306521482E-2</c:v>
                </c:pt>
                <c:pt idx="50">
                  <c:v>1.953097925265368E-3</c:v>
                </c:pt>
              </c:numCache>
            </c:numRef>
          </c:val>
          <c:smooth val="0"/>
          <c:extLst>
            <c:ext xmlns:c16="http://schemas.microsoft.com/office/drawing/2014/chart" uri="{C3380CC4-5D6E-409C-BE32-E72D297353CC}">
              <c16:uniqueId val="{00000001-75A2-4AAA-A555-0ADCF88CA4A6}"/>
            </c:ext>
          </c:extLst>
        </c:ser>
        <c:dLbls>
          <c:showLegendKey val="0"/>
          <c:showVal val="0"/>
          <c:showCatName val="0"/>
          <c:showSerName val="0"/>
          <c:showPercent val="0"/>
          <c:showBubbleSize val="0"/>
        </c:dLbls>
        <c:marker val="1"/>
        <c:smooth val="0"/>
        <c:axId val="1852191263"/>
        <c:axId val="1852190015"/>
      </c:lineChart>
      <c:catAx>
        <c:axId val="1715948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65000"/>
                    <a:lumOff val="35000"/>
                  </a:schemeClr>
                </a:solidFill>
                <a:latin typeface="+mn-lt"/>
                <a:ea typeface="+mn-ea"/>
                <a:cs typeface="+mn-cs"/>
              </a:defRPr>
            </a:pPr>
            <a:endParaRPr lang="sk-SK"/>
          </a:p>
        </c:txPr>
        <c:crossAx val="1715949295"/>
        <c:crosses val="autoZero"/>
        <c:auto val="1"/>
        <c:lblAlgn val="ctr"/>
        <c:lblOffset val="100"/>
        <c:noMultiLvlLbl val="0"/>
      </c:catAx>
      <c:valAx>
        <c:axId val="17159492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715948047"/>
        <c:crosses val="autoZero"/>
        <c:crossBetween val="between"/>
      </c:valAx>
      <c:valAx>
        <c:axId val="1852190015"/>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852191263"/>
        <c:crosses val="max"/>
        <c:crossBetween val="between"/>
      </c:valAx>
      <c:catAx>
        <c:axId val="1852191263"/>
        <c:scaling>
          <c:orientation val="minMax"/>
        </c:scaling>
        <c:delete val="1"/>
        <c:axPos val="b"/>
        <c:numFmt formatCode="General" sourceLinked="1"/>
        <c:majorTickMark val="out"/>
        <c:minorTickMark val="none"/>
        <c:tickLblPos val="nextTo"/>
        <c:crossAx val="185219001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'2.8'!$A$6</c:f>
              <c:strCache>
                <c:ptCount val="1"/>
                <c:pt idx="0">
                  <c:v>výdavky na VaV zo ŠR</c:v>
                </c:pt>
              </c:strCache>
            </c:strRef>
          </c:tx>
          <c:spPr>
            <a:ln w="28575" cap="rnd">
              <a:solidFill>
                <a:srgbClr val="1E22AA"/>
              </a:solidFill>
              <a:prstDash val="solid"/>
              <a:round/>
            </a:ln>
            <a:effectLst/>
          </c:spPr>
          <c:marker>
            <c:symbol val="none"/>
          </c:marker>
          <c:cat>
            <c:strRef>
              <c:f>'2.8'!$B$5:$L$5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'2.8'!$B$6:$L$6</c:f>
              <c:numCache>
                <c:formatCode>#\ ##0.##########</c:formatCode>
                <c:ptCount val="11"/>
                <c:pt idx="0">
                  <c:v>233.06100000000001</c:v>
                </c:pt>
                <c:pt idx="1">
                  <c:v>243.30199999999999</c:v>
                </c:pt>
                <c:pt idx="2">
                  <c:v>237.61600000000001</c:v>
                </c:pt>
                <c:pt idx="3">
                  <c:v>277.11399999999998</c:v>
                </c:pt>
                <c:pt idx="4">
                  <c:v>296.13299999999998</c:v>
                </c:pt>
                <c:pt idx="5">
                  <c:v>262.67099999999999</c:v>
                </c:pt>
                <c:pt idx="6">
                  <c:v>265.90899999999999</c:v>
                </c:pt>
                <c:pt idx="7">
                  <c:v>285.43099999999998</c:v>
                </c:pt>
                <c:pt idx="8">
                  <c:v>314.15800000000002</c:v>
                </c:pt>
                <c:pt idx="9">
                  <c:v>332.30399999999997</c:v>
                </c:pt>
              </c:numCache>
            </c:numRef>
          </c:val>
          <c:smooth val="0"/>
          <c:extLst>
            <c:ext xmlns:c16="http://schemas.microsoft.com/office/drawing/2014/chart" uri="{C3380CC4-5D6E-409C-BE32-E72D297353CC}">
              <c16:uniqueId val="{00000001-544C-4A23-B1DB-0D7777A9BCFC}"/>
            </c:ext>
          </c:extLst>
        </c:ser>
        <c:ser>
          <c:idx val="1"/>
          <c:order val="1"/>
          <c:tx>
            <c:strRef>
              <c:f>'2.8'!$A$7</c:f>
              <c:strCache>
                <c:ptCount val="1"/>
                <c:pt idx="0">
                  <c:v>rozpočtové zdroje va VaV (GBARD)</c:v>
                </c:pt>
              </c:strCache>
            </c:strRef>
          </c:tx>
          <c:spPr>
            <a:ln w="28575" cap="rnd">
              <a:solidFill>
                <a:srgbClr val="00C5DB"/>
              </a:solidFill>
              <a:prstDash val="solid"/>
              <a:round/>
            </a:ln>
            <a:effectLst/>
          </c:spPr>
          <c:marker>
            <c:symbol val="none"/>
          </c:marker>
          <c:cat>
            <c:strRef>
              <c:f>'2.8'!$B$5:$L$5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'2.8'!$B$7:$L$7</c:f>
              <c:numCache>
                <c:formatCode>#\ ##0.##########</c:formatCode>
                <c:ptCount val="11"/>
                <c:pt idx="0">
                  <c:v>323.59800000000001</c:v>
                </c:pt>
                <c:pt idx="1">
                  <c:v>294.70600000000002</c:v>
                </c:pt>
                <c:pt idx="2">
                  <c:v>289.23399999999998</c:v>
                </c:pt>
                <c:pt idx="3" formatCode="#\ ##0.000">
                  <c:v>289.25</c:v>
                </c:pt>
                <c:pt idx="4">
                  <c:v>330.73599999999999</c:v>
                </c:pt>
                <c:pt idx="5">
                  <c:v>302.25900000000001</c:v>
                </c:pt>
                <c:pt idx="6">
                  <c:v>306.53800000000001</c:v>
                </c:pt>
                <c:pt idx="7">
                  <c:v>328.19499999999999</c:v>
                </c:pt>
                <c:pt idx="8">
                  <c:v>360.108</c:v>
                </c:pt>
                <c:pt idx="9">
                  <c:v>383.947</c:v>
                </c:pt>
                <c:pt idx="10">
                  <c:v>407.24200000000002</c:v>
                </c:pt>
              </c:numCache>
            </c:numRef>
          </c:val>
          <c:smooth val="0"/>
          <c:extLst>
            <c:ext xmlns:c16="http://schemas.microsoft.com/office/drawing/2014/chart" uri="{C3380CC4-5D6E-409C-BE32-E72D297353CC}">
              <c16:uniqueId val="{00000003-544C-4A23-B1DB-0D7777A9BCFC}"/>
            </c:ext>
          </c:extLst>
        </c:ser>
        <c:dLbls>
          <c:showLegendKey val="0"/>
          <c:showVal val="0"/>
          <c:showCatName val="0"/>
          <c:showSerName val="0"/>
          <c:showPercent val="0"/>
          <c:showBubbleSize val="0"/>
        </c:dLbls>
        <c:smooth val="0"/>
        <c:axId val="1051278920"/>
        <c:axId val="1051274456"/>
      </c:lineChart>
      <c:catAx>
        <c:axId val="105127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51274456"/>
        <c:crosses val="autoZero"/>
        <c:auto val="1"/>
        <c:lblAlgn val="ctr"/>
        <c:lblOffset val="100"/>
        <c:noMultiLvlLbl val="0"/>
      </c:catAx>
      <c:valAx>
        <c:axId val="1051274456"/>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51278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EÚ 27</c:v>
          </c:tx>
          <c:spPr>
            <a:ln w="28575" cap="rnd">
              <a:solidFill>
                <a:srgbClr val="1E22AA"/>
              </a:solidFill>
              <a:prstDash val="solid"/>
              <a:round/>
            </a:ln>
            <a:effectLst/>
          </c:spPr>
          <c:marker>
            <c:symbol val="none"/>
          </c:marker>
          <c:cat>
            <c:strLit>
              <c:ptCount val="11"/>
              <c:pt idx="0">
                <c:v>2011</c:v>
              </c:pt>
              <c:pt idx="1">
                <c:v>2012</c:v>
              </c:pt>
              <c:pt idx="2">
                <c:v>2013</c:v>
              </c:pt>
              <c:pt idx="3">
                <c:v>2014</c:v>
              </c:pt>
              <c:pt idx="4">
                <c:v>2015</c:v>
              </c:pt>
              <c:pt idx="5">
                <c:v>2016</c:v>
              </c:pt>
              <c:pt idx="6">
                <c:v>2017</c:v>
              </c:pt>
              <c:pt idx="7">
                <c:v>2018</c:v>
              </c:pt>
              <c:pt idx="8">
                <c:v>2019</c:v>
              </c:pt>
              <c:pt idx="9">
                <c:v>2020</c:v>
              </c:pt>
              <c:pt idx="10">
                <c:v>2021</c:v>
              </c:pt>
            </c:strLit>
          </c:cat>
          <c:val>
            <c:numLit>
              <c:formatCode>General</c:formatCode>
              <c:ptCount val="11"/>
              <c:pt idx="0">
                <c:v>1.46E-2</c:v>
              </c:pt>
              <c:pt idx="1">
                <c:v>1.3899999999999999E-2</c:v>
              </c:pt>
              <c:pt idx="2">
                <c:v>1.3999999999999999E-2</c:v>
              </c:pt>
              <c:pt idx="3">
                <c:v>1.3899999999999999E-2</c:v>
              </c:pt>
              <c:pt idx="4">
                <c:v>1.38E-2</c:v>
              </c:pt>
              <c:pt idx="5">
                <c:v>1.3999999999999999E-2</c:v>
              </c:pt>
              <c:pt idx="6">
                <c:v>1.41E-2</c:v>
              </c:pt>
              <c:pt idx="7">
                <c:v>1.43E-2</c:v>
              </c:pt>
              <c:pt idx="8">
                <c:v>1.46E-2</c:v>
              </c:pt>
              <c:pt idx="9">
                <c:v>1.44E-2</c:v>
              </c:pt>
              <c:pt idx="10">
                <c:v>1.4800000000000001E-2</c:v>
              </c:pt>
            </c:numLit>
          </c:val>
          <c:smooth val="0"/>
          <c:extLst>
            <c:ext xmlns:c16="http://schemas.microsoft.com/office/drawing/2014/chart" uri="{C3380CC4-5D6E-409C-BE32-E72D297353CC}">
              <c16:uniqueId val="{00000000-3450-436F-A11E-DF26E06289B6}"/>
            </c:ext>
          </c:extLst>
        </c:ser>
        <c:ser>
          <c:idx val="1"/>
          <c:order val="1"/>
          <c:tx>
            <c:v>Slovakia</c:v>
          </c:tx>
          <c:spPr>
            <a:ln w="28575" cap="rnd">
              <a:solidFill>
                <a:srgbClr val="00C5DB"/>
              </a:solidFill>
              <a:prstDash val="solid"/>
              <a:round/>
            </a:ln>
            <a:effectLst/>
          </c:spPr>
          <c:marker>
            <c:symbol val="none"/>
          </c:marker>
          <c:cat>
            <c:strLit>
              <c:ptCount val="11"/>
              <c:pt idx="0">
                <c:v>2011</c:v>
              </c:pt>
              <c:pt idx="1">
                <c:v>2012</c:v>
              </c:pt>
              <c:pt idx="2">
                <c:v>2013</c:v>
              </c:pt>
              <c:pt idx="3">
                <c:v>2014</c:v>
              </c:pt>
              <c:pt idx="4">
                <c:v>2015</c:v>
              </c:pt>
              <c:pt idx="5">
                <c:v>2016</c:v>
              </c:pt>
              <c:pt idx="6">
                <c:v>2017</c:v>
              </c:pt>
              <c:pt idx="7">
                <c:v>2018</c:v>
              </c:pt>
              <c:pt idx="8">
                <c:v>2019</c:v>
              </c:pt>
              <c:pt idx="9">
                <c:v>2020</c:v>
              </c:pt>
              <c:pt idx="10">
                <c:v>2021</c:v>
              </c:pt>
            </c:strLit>
          </c:cat>
          <c:val>
            <c:numLit>
              <c:formatCode>General</c:formatCode>
              <c:ptCount val="11"/>
              <c:pt idx="0">
                <c:v>1.09E-2</c:v>
              </c:pt>
              <c:pt idx="1">
                <c:v>9.7000000000000003E-3</c:v>
              </c:pt>
              <c:pt idx="2">
                <c:v>9.1000000000000004E-3</c:v>
              </c:pt>
              <c:pt idx="3">
                <c:v>8.8000000000000005E-3</c:v>
              </c:pt>
              <c:pt idx="4">
                <c:v>9.1000000000000004E-3</c:v>
              </c:pt>
              <c:pt idx="5">
                <c:v>8.6999999999999994E-3</c:v>
              </c:pt>
              <c:pt idx="6">
                <c:v>9.1999999999999998E-3</c:v>
              </c:pt>
              <c:pt idx="7">
                <c:v>9.1999999999999998E-3</c:v>
              </c:pt>
              <c:pt idx="8">
                <c:v>9.3999999999999986E-3</c:v>
              </c:pt>
              <c:pt idx="9">
                <c:v>9.1999999999999998E-3</c:v>
              </c:pt>
              <c:pt idx="10">
                <c:v>8.8999999999999999E-3</c:v>
              </c:pt>
            </c:numLit>
          </c:val>
          <c:smooth val="0"/>
          <c:extLst>
            <c:ext xmlns:c16="http://schemas.microsoft.com/office/drawing/2014/chart" uri="{C3380CC4-5D6E-409C-BE32-E72D297353CC}">
              <c16:uniqueId val="{00000001-3450-436F-A11E-DF26E06289B6}"/>
            </c:ext>
          </c:extLst>
        </c:ser>
        <c:dLbls>
          <c:showLegendKey val="0"/>
          <c:showVal val="0"/>
          <c:showCatName val="0"/>
          <c:showSerName val="0"/>
          <c:showPercent val="0"/>
          <c:showBubbleSize val="0"/>
        </c:dLbls>
        <c:smooth val="0"/>
        <c:axId val="564005408"/>
        <c:axId val="563995008"/>
      </c:lineChart>
      <c:catAx>
        <c:axId val="56400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563995008"/>
        <c:crosses val="autoZero"/>
        <c:auto val="1"/>
        <c:lblAlgn val="ctr"/>
        <c:lblOffset val="100"/>
        <c:noMultiLvlLbl val="0"/>
      </c:catAx>
      <c:valAx>
        <c:axId val="563995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564005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'2.10'!$B$4</c:f>
              <c:strCache>
                <c:ptCount val="1"/>
                <c:pt idx="0">
                  <c:v>inštitucionálne</c:v>
                </c:pt>
              </c:strCache>
            </c:strRef>
          </c:tx>
          <c:spPr>
            <a:solidFill>
              <a:schemeClr val="bg2"/>
            </a:solidFill>
            <a:ln>
              <a:noFill/>
            </a:ln>
            <a:effectLst/>
          </c:spPr>
          <c:invertIfNegative val="0"/>
          <c:cat>
            <c:strRef>
              <c:f>'2.10'!$A$5:$A$18</c:f>
              <c:strCache>
                <c:ptCount val="14"/>
                <c:pt idx="0">
                  <c:v>AT</c:v>
                </c:pt>
                <c:pt idx="1">
                  <c:v>PL</c:v>
                </c:pt>
                <c:pt idx="2">
                  <c:v>PT</c:v>
                </c:pt>
                <c:pt idx="3">
                  <c:v>SK</c:v>
                </c:pt>
                <c:pt idx="4">
                  <c:v>LU</c:v>
                </c:pt>
                <c:pt idx="5">
                  <c:v>CH</c:v>
                </c:pt>
                <c:pt idx="6">
                  <c:v>NL</c:v>
                </c:pt>
                <c:pt idx="7">
                  <c:v>DE</c:v>
                </c:pt>
                <c:pt idx="8">
                  <c:v>NO</c:v>
                </c:pt>
                <c:pt idx="9">
                  <c:v>EL</c:v>
                </c:pt>
                <c:pt idx="10">
                  <c:v>CZ</c:v>
                </c:pt>
                <c:pt idx="11">
                  <c:v>IE</c:v>
                </c:pt>
                <c:pt idx="12">
                  <c:v>BE</c:v>
                </c:pt>
                <c:pt idx="13">
                  <c:v>HU</c:v>
                </c:pt>
              </c:strCache>
            </c:strRef>
          </c:cat>
          <c:val>
            <c:numRef>
              <c:f>'2.10'!$B$5:$B$18</c:f>
              <c:numCache>
                <c:formatCode>General</c:formatCode>
                <c:ptCount val="14"/>
                <c:pt idx="0">
                  <c:v>0.768936635495439</c:v>
                </c:pt>
                <c:pt idx="1">
                  <c:v>0.76858135057807464</c:v>
                </c:pt>
                <c:pt idx="2">
                  <c:v>0.72944542937212686</c:v>
                </c:pt>
                <c:pt idx="3">
                  <c:v>0.72752073705560816</c:v>
                </c:pt>
                <c:pt idx="4">
                  <c:v>0.69142018779342729</c:v>
                </c:pt>
                <c:pt idx="5">
                  <c:v>0.68000624726865311</c:v>
                </c:pt>
                <c:pt idx="6">
                  <c:v>0.67220519627098552</c:v>
                </c:pt>
                <c:pt idx="7">
                  <c:v>0.60652609614260855</c:v>
                </c:pt>
                <c:pt idx="8">
                  <c:v>0.59141896104218994</c:v>
                </c:pt>
                <c:pt idx="9">
                  <c:v>0.53914432348607799</c:v>
                </c:pt>
                <c:pt idx="10">
                  <c:v>0.53058027090959126</c:v>
                </c:pt>
                <c:pt idx="11">
                  <c:v>0.44789123703384037</c:v>
                </c:pt>
                <c:pt idx="12">
                  <c:v>0.43695476337057754</c:v>
                </c:pt>
                <c:pt idx="13">
                  <c:v>0.1126285219810203</c:v>
                </c:pt>
              </c:numCache>
            </c:numRef>
          </c:val>
          <c:extLst>
            <c:ext xmlns:c16="http://schemas.microsoft.com/office/drawing/2014/chart" uri="{C3380CC4-5D6E-409C-BE32-E72D297353CC}">
              <c16:uniqueId val="{00000000-82FB-49A3-8D01-DE32AB42152A}"/>
            </c:ext>
          </c:extLst>
        </c:ser>
        <c:ser>
          <c:idx val="1"/>
          <c:order val="1"/>
          <c:tx>
            <c:strRef>
              <c:f>'2.10'!$C$4</c:f>
              <c:strCache>
                <c:ptCount val="1"/>
                <c:pt idx="0">
                  <c:v>projektové</c:v>
                </c:pt>
              </c:strCache>
            </c:strRef>
          </c:tx>
          <c:spPr>
            <a:solidFill>
              <a:srgbClr val="C9CAF5"/>
            </a:solidFill>
            <a:ln>
              <a:noFill/>
            </a:ln>
            <a:effectLst/>
          </c:spPr>
          <c:invertIfNegative val="0"/>
          <c:cat>
            <c:strRef>
              <c:f>'2.10'!$A$5:$A$18</c:f>
              <c:strCache>
                <c:ptCount val="14"/>
                <c:pt idx="0">
                  <c:v>AT</c:v>
                </c:pt>
                <c:pt idx="1">
                  <c:v>PL</c:v>
                </c:pt>
                <c:pt idx="2">
                  <c:v>PT</c:v>
                </c:pt>
                <c:pt idx="3">
                  <c:v>SK</c:v>
                </c:pt>
                <c:pt idx="4">
                  <c:v>LU</c:v>
                </c:pt>
                <c:pt idx="5">
                  <c:v>CH</c:v>
                </c:pt>
                <c:pt idx="6">
                  <c:v>NL</c:v>
                </c:pt>
                <c:pt idx="7">
                  <c:v>DE</c:v>
                </c:pt>
                <c:pt idx="8">
                  <c:v>NO</c:v>
                </c:pt>
                <c:pt idx="9">
                  <c:v>EL</c:v>
                </c:pt>
                <c:pt idx="10">
                  <c:v>CZ</c:v>
                </c:pt>
                <c:pt idx="11">
                  <c:v>IE</c:v>
                </c:pt>
                <c:pt idx="12">
                  <c:v>BE</c:v>
                </c:pt>
                <c:pt idx="13">
                  <c:v>HU</c:v>
                </c:pt>
              </c:strCache>
            </c:strRef>
          </c:cat>
          <c:val>
            <c:numRef>
              <c:f>'2.10'!$C$5:$C$18</c:f>
              <c:numCache>
                <c:formatCode>General</c:formatCode>
                <c:ptCount val="14"/>
                <c:pt idx="0">
                  <c:v>0.23106336450456103</c:v>
                </c:pt>
                <c:pt idx="1">
                  <c:v>0.23141864942192533</c:v>
                </c:pt>
                <c:pt idx="2">
                  <c:v>0.27055457062787325</c:v>
                </c:pt>
                <c:pt idx="3">
                  <c:v>0.27247926294439179</c:v>
                </c:pt>
                <c:pt idx="4">
                  <c:v>0.30952112676056337</c:v>
                </c:pt>
                <c:pt idx="5">
                  <c:v>0.31999375273134695</c:v>
                </c:pt>
                <c:pt idx="6">
                  <c:v>0.3277949497770139</c:v>
                </c:pt>
                <c:pt idx="7">
                  <c:v>0.39347395329927415</c:v>
                </c:pt>
                <c:pt idx="8">
                  <c:v>0.40858103895780995</c:v>
                </c:pt>
                <c:pt idx="9">
                  <c:v>0.46085567651392195</c:v>
                </c:pt>
                <c:pt idx="10">
                  <c:v>0.46941972909040874</c:v>
                </c:pt>
                <c:pt idx="11">
                  <c:v>0.55210876296615952</c:v>
                </c:pt>
                <c:pt idx="12">
                  <c:v>0.56304523662942252</c:v>
                </c:pt>
                <c:pt idx="13">
                  <c:v>0.88737147801897975</c:v>
                </c:pt>
              </c:numCache>
            </c:numRef>
          </c:val>
          <c:extLst>
            <c:ext xmlns:c16="http://schemas.microsoft.com/office/drawing/2014/chart" uri="{C3380CC4-5D6E-409C-BE32-E72D297353CC}">
              <c16:uniqueId val="{00000001-82FB-49A3-8D01-DE32AB42152A}"/>
            </c:ext>
          </c:extLst>
        </c:ser>
        <c:dLbls>
          <c:showLegendKey val="0"/>
          <c:showVal val="0"/>
          <c:showCatName val="0"/>
          <c:showSerName val="0"/>
          <c:showPercent val="0"/>
          <c:showBubbleSize val="0"/>
        </c:dLbls>
        <c:gapWidth val="150"/>
        <c:overlap val="100"/>
        <c:axId val="447986480"/>
        <c:axId val="763084864"/>
      </c:barChart>
      <c:catAx>
        <c:axId val="447986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763084864"/>
        <c:crosses val="autoZero"/>
        <c:auto val="1"/>
        <c:lblAlgn val="ctr"/>
        <c:lblOffset val="100"/>
        <c:noMultiLvlLbl val="0"/>
      </c:catAx>
      <c:valAx>
        <c:axId val="763084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447986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'2.11'!$A$5</c:f>
              <c:strCache>
                <c:ptCount val="1"/>
                <c:pt idx="0">
                  <c:v>ZÚ ŠR</c:v>
                </c:pt>
              </c:strCache>
            </c:strRef>
          </c:tx>
          <c:spPr>
            <a:solidFill>
              <a:schemeClr val="bg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'2.11'!$B$4:$G$4</c:f>
              <c:strCache>
                <c:ptCount val="6"/>
                <c:pt idx="0">
                  <c:v>2018</c:v>
                </c:pt>
                <c:pt idx="1">
                  <c:v>2019</c:v>
                </c:pt>
                <c:pt idx="2">
                  <c:v>2020</c:v>
                </c:pt>
                <c:pt idx="3">
                  <c:v>2021</c:v>
                </c:pt>
                <c:pt idx="4">
                  <c:v>2022</c:v>
                </c:pt>
                <c:pt idx="5">
                  <c:v>2023 (rozpis)</c:v>
                </c:pt>
              </c:strCache>
            </c:strRef>
          </c:cat>
          <c:val>
            <c:numRef>
              <c:f>'2.11'!$B$5:$G$5</c:f>
              <c:numCache>
                <c:formatCode>#\ ##0.0</c:formatCode>
                <c:ptCount val="6"/>
                <c:pt idx="0">
                  <c:v>328.19155271011488</c:v>
                </c:pt>
                <c:pt idx="1">
                  <c:v>360.12376909296643</c:v>
                </c:pt>
                <c:pt idx="2">
                  <c:v>383.94713869084057</c:v>
                </c:pt>
                <c:pt idx="3">
                  <c:v>407.24230830565017</c:v>
                </c:pt>
                <c:pt idx="4">
                  <c:v>412.39575059358464</c:v>
                </c:pt>
                <c:pt idx="5">
                  <c:v>414.41145399999999</c:v>
                </c:pt>
              </c:numCache>
            </c:numRef>
          </c:val>
          <c:extLst>
            <c:ext xmlns:c16="http://schemas.microsoft.com/office/drawing/2014/chart" uri="{C3380CC4-5D6E-409C-BE32-E72D297353CC}">
              <c16:uniqueId val="{00000000-01CA-4CE3-9AC2-80A9FA75D2A2}"/>
            </c:ext>
          </c:extLst>
        </c:ser>
        <c:ser>
          <c:idx val="1"/>
          <c:order val="1"/>
          <c:tx>
            <c:strRef>
              <c:f>'2.11'!$A$6</c:f>
              <c:strCache>
                <c:ptCount val="1"/>
                <c:pt idx="0">
                  <c:v>EÚ zdroje</c:v>
                </c:pt>
              </c:strCache>
            </c:strRef>
          </c:tx>
          <c:spPr>
            <a:solidFill>
              <a:srgbClr val="C9CAF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'2.11'!$B$4:$G$4</c:f>
              <c:strCache>
                <c:ptCount val="6"/>
                <c:pt idx="0">
                  <c:v>2018</c:v>
                </c:pt>
                <c:pt idx="1">
                  <c:v>2019</c:v>
                </c:pt>
                <c:pt idx="2">
                  <c:v>2020</c:v>
                </c:pt>
                <c:pt idx="3">
                  <c:v>2021</c:v>
                </c:pt>
                <c:pt idx="4">
                  <c:v>2022</c:v>
                </c:pt>
                <c:pt idx="5">
                  <c:v>2023 (rozpis)</c:v>
                </c:pt>
              </c:strCache>
            </c:strRef>
          </c:cat>
          <c:val>
            <c:numRef>
              <c:f>'2.11'!$B$6:$G$6</c:f>
              <c:numCache>
                <c:formatCode>#\ ##0.0</c:formatCode>
                <c:ptCount val="6"/>
                <c:pt idx="0">
                  <c:v>69.885326941116332</c:v>
                </c:pt>
                <c:pt idx="1">
                  <c:v>55.430451589935302</c:v>
                </c:pt>
                <c:pt idx="2">
                  <c:v>101.43759773409796</c:v>
                </c:pt>
                <c:pt idx="3">
                  <c:v>107.78002500118929</c:v>
                </c:pt>
                <c:pt idx="4">
                  <c:v>166.23461766439056</c:v>
                </c:pt>
                <c:pt idx="5">
                  <c:v>116.1</c:v>
                </c:pt>
              </c:numCache>
            </c:numRef>
          </c:val>
          <c:extLst>
            <c:ext xmlns:c16="http://schemas.microsoft.com/office/drawing/2014/chart" uri="{C3380CC4-5D6E-409C-BE32-E72D297353CC}">
              <c16:uniqueId val="{00000001-01CA-4CE3-9AC2-80A9FA75D2A2}"/>
            </c:ext>
          </c:extLst>
        </c:ser>
        <c:dLbls>
          <c:dLblPos val="ctr"/>
          <c:showLegendKey val="0"/>
          <c:showVal val="1"/>
          <c:showCatName val="0"/>
          <c:showSerName val="0"/>
          <c:showPercent val="0"/>
          <c:showBubbleSize val="0"/>
        </c:dLbls>
        <c:gapWidth val="150"/>
        <c:overlap val="100"/>
        <c:axId val="1729385247"/>
        <c:axId val="1729386911"/>
      </c:barChart>
      <c:catAx>
        <c:axId val="1729385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729386911"/>
        <c:crosses val="autoZero"/>
        <c:auto val="1"/>
        <c:lblAlgn val="ctr"/>
        <c:lblOffset val="100"/>
        <c:noMultiLvlLbl val="0"/>
      </c:catAx>
      <c:valAx>
        <c:axId val="17293869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7293852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'2.12'!$A$5</c:f>
              <c:strCache>
                <c:ptCount val="1"/>
                <c:pt idx="0">
                  <c:v>ŠR schválený</c:v>
                </c:pt>
              </c:strCache>
            </c:strRef>
          </c:tx>
          <c:spPr>
            <a:ln w="28575" cap="rnd">
              <a:solidFill>
                <a:srgbClr val="1E22AA"/>
              </a:solidFill>
              <a:prstDash val="solid"/>
              <a:round/>
            </a:ln>
            <a:effectLst/>
          </c:spPr>
          <c:marker>
            <c:symbol val="none"/>
          </c:marker>
          <c:cat>
            <c:numRef>
              <c:f>'2.12'!$B$4:$G$4</c:f>
              <c:numCache>
                <c:formatCode>General</c:formatCode>
                <c:ptCount val="6"/>
                <c:pt idx="0">
                  <c:v>2018</c:v>
                </c:pt>
                <c:pt idx="1">
                  <c:v>2019</c:v>
                </c:pt>
                <c:pt idx="2">
                  <c:v>2020</c:v>
                </c:pt>
                <c:pt idx="3">
                  <c:v>2021</c:v>
                </c:pt>
                <c:pt idx="4">
                  <c:v>2022</c:v>
                </c:pt>
                <c:pt idx="5" formatCode="0">
                  <c:v>2023</c:v>
                </c:pt>
              </c:numCache>
            </c:numRef>
          </c:cat>
          <c:val>
            <c:numRef>
              <c:f>'2.12'!$B$5:$G$5</c:f>
              <c:numCache>
                <c:formatCode>#,##0</c:formatCode>
                <c:ptCount val="6"/>
                <c:pt idx="0">
                  <c:v>316.80751099999998</c:v>
                </c:pt>
                <c:pt idx="1">
                  <c:v>313.15124400000002</c:v>
                </c:pt>
                <c:pt idx="2">
                  <c:v>345.08325400000001</c:v>
                </c:pt>
                <c:pt idx="3">
                  <c:v>349.10953899999998</c:v>
                </c:pt>
                <c:pt idx="4">
                  <c:v>352.45692700000001</c:v>
                </c:pt>
                <c:pt idx="5">
                  <c:v>398.11145399999998</c:v>
                </c:pt>
              </c:numCache>
            </c:numRef>
          </c:val>
          <c:smooth val="0"/>
          <c:extLst>
            <c:ext xmlns:c16="http://schemas.microsoft.com/office/drawing/2014/chart" uri="{C3380CC4-5D6E-409C-BE32-E72D297353CC}">
              <c16:uniqueId val="{00000000-E2E4-4DAC-B14A-5BD207FDA345}"/>
            </c:ext>
          </c:extLst>
        </c:ser>
        <c:ser>
          <c:idx val="1"/>
          <c:order val="1"/>
          <c:tx>
            <c:strRef>
              <c:f>'2.12'!$A$6</c:f>
              <c:strCache>
                <c:ptCount val="1"/>
                <c:pt idx="0">
                  <c:v>ŠR čerpanie</c:v>
                </c:pt>
              </c:strCache>
            </c:strRef>
          </c:tx>
          <c:spPr>
            <a:ln w="28575" cap="rnd">
              <a:solidFill>
                <a:srgbClr val="00C5DB"/>
              </a:solidFill>
              <a:prstDash val="solid"/>
              <a:round/>
            </a:ln>
            <a:effectLst/>
          </c:spPr>
          <c:marker>
            <c:symbol val="none"/>
          </c:marker>
          <c:cat>
            <c:numRef>
              <c:f>'2.12'!$B$4:$G$4</c:f>
              <c:numCache>
                <c:formatCode>General</c:formatCode>
                <c:ptCount val="6"/>
                <c:pt idx="0">
                  <c:v>2018</c:v>
                </c:pt>
                <c:pt idx="1">
                  <c:v>2019</c:v>
                </c:pt>
                <c:pt idx="2">
                  <c:v>2020</c:v>
                </c:pt>
                <c:pt idx="3">
                  <c:v>2021</c:v>
                </c:pt>
                <c:pt idx="4">
                  <c:v>2022</c:v>
                </c:pt>
                <c:pt idx="5" formatCode="0">
                  <c:v>2023</c:v>
                </c:pt>
              </c:numCache>
            </c:numRef>
          </c:cat>
          <c:val>
            <c:numRef>
              <c:f>'2.12'!$B$6:$G$6</c:f>
              <c:numCache>
                <c:formatCode>#,##0</c:formatCode>
                <c:ptCount val="6"/>
                <c:pt idx="0">
                  <c:v>326.9452154242739</c:v>
                </c:pt>
                <c:pt idx="1">
                  <c:v>359.09493804040898</c:v>
                </c:pt>
                <c:pt idx="2">
                  <c:v>372.26976819128299</c:v>
                </c:pt>
                <c:pt idx="3">
                  <c:v>392.33332422437491</c:v>
                </c:pt>
                <c:pt idx="4">
                  <c:v>378.88404432346999</c:v>
                </c:pt>
              </c:numCache>
            </c:numRef>
          </c:val>
          <c:smooth val="0"/>
          <c:extLst>
            <c:ext xmlns:c16="http://schemas.microsoft.com/office/drawing/2014/chart" uri="{C3380CC4-5D6E-409C-BE32-E72D297353CC}">
              <c16:uniqueId val="{00000001-E2E4-4DAC-B14A-5BD207FDA345}"/>
            </c:ext>
          </c:extLst>
        </c:ser>
        <c:ser>
          <c:idx val="2"/>
          <c:order val="2"/>
          <c:tx>
            <c:strRef>
              <c:f>'2.12'!$A$7</c:f>
              <c:strCache>
                <c:ptCount val="1"/>
                <c:pt idx="0">
                  <c:v>EÚ+spolufin schválený</c:v>
                </c:pt>
              </c:strCache>
            </c:strRef>
          </c:tx>
          <c:spPr>
            <a:ln w="28575" cap="rnd">
              <a:solidFill>
                <a:srgbClr val="E10600"/>
              </a:solidFill>
              <a:prstDash val="solid"/>
              <a:round/>
            </a:ln>
            <a:effectLst/>
          </c:spPr>
          <c:marker>
            <c:symbol val="none"/>
          </c:marker>
          <c:cat>
            <c:numRef>
              <c:f>'2.12'!$B$4:$G$4</c:f>
              <c:numCache>
                <c:formatCode>General</c:formatCode>
                <c:ptCount val="6"/>
                <c:pt idx="0">
                  <c:v>2018</c:v>
                </c:pt>
                <c:pt idx="1">
                  <c:v>2019</c:v>
                </c:pt>
                <c:pt idx="2">
                  <c:v>2020</c:v>
                </c:pt>
                <c:pt idx="3">
                  <c:v>2021</c:v>
                </c:pt>
                <c:pt idx="4">
                  <c:v>2022</c:v>
                </c:pt>
                <c:pt idx="5" formatCode="0">
                  <c:v>2023</c:v>
                </c:pt>
              </c:numCache>
            </c:numRef>
          </c:cat>
          <c:val>
            <c:numRef>
              <c:f>'2.12'!$B$7:$G$7</c:f>
              <c:numCache>
                <c:formatCode>#,##0</c:formatCode>
                <c:ptCount val="6"/>
                <c:pt idx="0">
                  <c:v>33.579439999999998</c:v>
                </c:pt>
                <c:pt idx="1">
                  <c:v>4.0549400000000002</c:v>
                </c:pt>
                <c:pt idx="2">
                  <c:v>100.94133600000001</c:v>
                </c:pt>
                <c:pt idx="3">
                  <c:v>87.821780000000004</c:v>
                </c:pt>
                <c:pt idx="4">
                  <c:v>113.795838</c:v>
                </c:pt>
                <c:pt idx="5">
                  <c:v>132.4</c:v>
                </c:pt>
              </c:numCache>
            </c:numRef>
          </c:val>
          <c:smooth val="0"/>
          <c:extLst>
            <c:ext xmlns:c16="http://schemas.microsoft.com/office/drawing/2014/chart" uri="{C3380CC4-5D6E-409C-BE32-E72D297353CC}">
              <c16:uniqueId val="{00000002-E2E4-4DAC-B14A-5BD207FDA345}"/>
            </c:ext>
          </c:extLst>
        </c:ser>
        <c:ser>
          <c:idx val="3"/>
          <c:order val="3"/>
          <c:tx>
            <c:strRef>
              <c:f>'2.12'!$A$8</c:f>
              <c:strCache>
                <c:ptCount val="1"/>
                <c:pt idx="0">
                  <c:v>EÚ+spolufin čerpanie</c:v>
                </c:pt>
              </c:strCache>
            </c:strRef>
          </c:tx>
          <c:spPr>
            <a:ln w="28575" cap="rnd">
              <a:solidFill>
                <a:srgbClr val="9597EC"/>
              </a:solidFill>
              <a:prstDash val="solid"/>
              <a:round/>
            </a:ln>
            <a:effectLst/>
          </c:spPr>
          <c:marker>
            <c:symbol val="none"/>
          </c:marker>
          <c:cat>
            <c:numRef>
              <c:f>'2.12'!$B$4:$G$4</c:f>
              <c:numCache>
                <c:formatCode>General</c:formatCode>
                <c:ptCount val="6"/>
                <c:pt idx="0">
                  <c:v>2018</c:v>
                </c:pt>
                <c:pt idx="1">
                  <c:v>2019</c:v>
                </c:pt>
                <c:pt idx="2">
                  <c:v>2020</c:v>
                </c:pt>
                <c:pt idx="3">
                  <c:v>2021</c:v>
                </c:pt>
                <c:pt idx="4">
                  <c:v>2022</c:v>
                </c:pt>
                <c:pt idx="5" formatCode="0">
                  <c:v>2023</c:v>
                </c:pt>
              </c:numCache>
            </c:numRef>
          </c:cat>
          <c:val>
            <c:numRef>
              <c:f>'2.12'!$B$8:$G$8</c:f>
              <c:numCache>
                <c:formatCode>#,##0</c:formatCode>
                <c:ptCount val="6"/>
                <c:pt idx="0">
                  <c:v>71.131664226957326</c:v>
                </c:pt>
                <c:pt idx="1">
                  <c:v>56.459282642492774</c:v>
                </c:pt>
                <c:pt idx="2">
                  <c:v>113.11496823365557</c:v>
                </c:pt>
                <c:pt idx="3">
                  <c:v>122.68900908246458</c:v>
                </c:pt>
                <c:pt idx="4">
                  <c:v>199.74632393450523</c:v>
                </c:pt>
              </c:numCache>
            </c:numRef>
          </c:val>
          <c:smooth val="0"/>
          <c:extLst>
            <c:ext xmlns:c16="http://schemas.microsoft.com/office/drawing/2014/chart" uri="{C3380CC4-5D6E-409C-BE32-E72D297353CC}">
              <c16:uniqueId val="{00000003-E2E4-4DAC-B14A-5BD207FDA345}"/>
            </c:ext>
          </c:extLst>
        </c:ser>
        <c:dLbls>
          <c:showLegendKey val="0"/>
          <c:showVal val="0"/>
          <c:showCatName val="0"/>
          <c:showSerName val="0"/>
          <c:showPercent val="0"/>
          <c:showBubbleSize val="0"/>
        </c:dLbls>
        <c:smooth val="0"/>
        <c:axId val="1228930336"/>
        <c:axId val="1228925760"/>
      </c:lineChart>
      <c:catAx>
        <c:axId val="122893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228925760"/>
        <c:crosses val="autoZero"/>
        <c:auto val="1"/>
        <c:lblAlgn val="ctr"/>
        <c:lblOffset val="100"/>
        <c:noMultiLvlLbl val="0"/>
      </c:catAx>
      <c:valAx>
        <c:axId val="1228925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228930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73324933323264E-2"/>
          <c:y val="5.7894736842105263E-2"/>
          <c:w val="0.74775135440225449"/>
          <c:h val="0.71574181516784086"/>
        </c:manualLayout>
      </c:layout>
      <c:barChart>
        <c:barDir val="col"/>
        <c:grouping val="stacked"/>
        <c:varyColors val="0"/>
        <c:ser>
          <c:idx val="0"/>
          <c:order val="0"/>
          <c:tx>
            <c:strRef>
              <c:f>'2.13'!$A$5</c:f>
              <c:strCache>
                <c:ptCount val="1"/>
                <c:pt idx="0">
                  <c:v>Štátny rozpočet</c:v>
                </c:pt>
              </c:strCache>
            </c:strRef>
          </c:tx>
          <c:spPr>
            <a:solidFill>
              <a:srgbClr val="C9CAF5"/>
            </a:solidFill>
            <a:ln>
              <a:noFill/>
            </a:ln>
            <a:effectLst/>
          </c:spPr>
          <c:invertIfNegative val="0"/>
          <c:cat>
            <c:numRef>
              <c:f>'2.13'!$B$4:$P$4</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'2.13'!$B$5:$P$5</c:f>
              <c:numCache>
                <c:formatCode>#,##0</c:formatCode>
                <c:ptCount val="15"/>
                <c:pt idx="0">
                  <c:v>302300</c:v>
                </c:pt>
                <c:pt idx="1">
                  <c:v>306500</c:v>
                </c:pt>
                <c:pt idx="2">
                  <c:v>328200</c:v>
                </c:pt>
                <c:pt idx="3">
                  <c:v>360100</c:v>
                </c:pt>
                <c:pt idx="4">
                  <c:v>383947</c:v>
                </c:pt>
                <c:pt idx="5">
                  <c:v>391159</c:v>
                </c:pt>
                <c:pt idx="6">
                  <c:v>391159</c:v>
                </c:pt>
                <c:pt idx="7">
                  <c:v>430275</c:v>
                </c:pt>
                <c:pt idx="8">
                  <c:v>476000</c:v>
                </c:pt>
                <c:pt idx="9">
                  <c:v>590000</c:v>
                </c:pt>
                <c:pt idx="10">
                  <c:v>696716</c:v>
                </c:pt>
                <c:pt idx="11">
                  <c:v>788656</c:v>
                </c:pt>
                <c:pt idx="12">
                  <c:v>887170</c:v>
                </c:pt>
                <c:pt idx="13">
                  <c:v>992646</c:v>
                </c:pt>
                <c:pt idx="14">
                  <c:v>1103593</c:v>
                </c:pt>
              </c:numCache>
            </c:numRef>
          </c:val>
          <c:extLst>
            <c:ext xmlns:c16="http://schemas.microsoft.com/office/drawing/2014/chart" uri="{C3380CC4-5D6E-409C-BE32-E72D297353CC}">
              <c16:uniqueId val="{00000000-7D9E-4B70-8918-2D3628E9BC47}"/>
            </c:ext>
          </c:extLst>
        </c:ser>
        <c:ser>
          <c:idx val="1"/>
          <c:order val="1"/>
          <c:tx>
            <c:strRef>
              <c:f>'2.13'!$A$6</c:f>
              <c:strCache>
                <c:ptCount val="1"/>
                <c:pt idx="0">
                  <c:v>Plán obnovy</c:v>
                </c:pt>
              </c:strCache>
            </c:strRef>
          </c:tx>
          <c:spPr>
            <a:solidFill>
              <a:srgbClr val="E10600"/>
            </a:solidFill>
            <a:ln>
              <a:noFill/>
            </a:ln>
            <a:effectLst/>
          </c:spPr>
          <c:invertIfNegative val="0"/>
          <c:cat>
            <c:numRef>
              <c:f>'2.13'!$B$4:$P$4</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'2.13'!$B$6:$P$6</c:f>
              <c:numCache>
                <c:formatCode>General</c:formatCode>
                <c:ptCount val="15"/>
                <c:pt idx="4">
                  <c:v>0</c:v>
                </c:pt>
                <c:pt idx="5">
                  <c:v>0</c:v>
                </c:pt>
                <c:pt idx="6" formatCode="#,##0">
                  <c:v>29700</c:v>
                </c:pt>
                <c:pt idx="7" formatCode="#,##0">
                  <c:v>147544</c:v>
                </c:pt>
                <c:pt idx="8" formatCode="#,##0">
                  <c:v>147544</c:v>
                </c:pt>
                <c:pt idx="9" formatCode="#,##0">
                  <c:v>147544</c:v>
                </c:pt>
                <c:pt idx="10" formatCode="#,##0">
                  <c:v>147544</c:v>
                </c:pt>
              </c:numCache>
            </c:numRef>
          </c:val>
          <c:extLst>
            <c:ext xmlns:c16="http://schemas.microsoft.com/office/drawing/2014/chart" uri="{C3380CC4-5D6E-409C-BE32-E72D297353CC}">
              <c16:uniqueId val="{00000001-7D9E-4B70-8918-2D3628E9BC47}"/>
            </c:ext>
          </c:extLst>
        </c:ser>
        <c:ser>
          <c:idx val="2"/>
          <c:order val="2"/>
          <c:tx>
            <c:strRef>
              <c:f>'2.13'!$A$7</c:f>
              <c:strCache>
                <c:ptCount val="1"/>
                <c:pt idx="0">
                  <c:v>EŠIF</c:v>
                </c:pt>
              </c:strCache>
            </c:strRef>
          </c:tx>
          <c:spPr>
            <a:solidFill>
              <a:srgbClr val="1E22AA"/>
            </a:solidFill>
            <a:ln>
              <a:noFill/>
            </a:ln>
            <a:effectLst/>
          </c:spPr>
          <c:invertIfNegative val="0"/>
          <c:cat>
            <c:numRef>
              <c:f>'2.13'!$B$4:$P$4</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'2.13'!$B$7:$P$7</c:f>
              <c:numCache>
                <c:formatCode>#,##0</c:formatCode>
                <c:ptCount val="15"/>
                <c:pt idx="0">
                  <c:v>33047</c:v>
                </c:pt>
                <c:pt idx="1">
                  <c:v>58854</c:v>
                </c:pt>
                <c:pt idx="2">
                  <c:v>96952</c:v>
                </c:pt>
                <c:pt idx="3">
                  <c:v>56309</c:v>
                </c:pt>
                <c:pt idx="4">
                  <c:v>104318</c:v>
                </c:pt>
                <c:pt idx="5">
                  <c:v>108312</c:v>
                </c:pt>
                <c:pt idx="6">
                  <c:v>112058</c:v>
                </c:pt>
                <c:pt idx="7">
                  <c:v>112058</c:v>
                </c:pt>
                <c:pt idx="8">
                  <c:v>141078</c:v>
                </c:pt>
                <c:pt idx="9">
                  <c:v>147624</c:v>
                </c:pt>
                <c:pt idx="10">
                  <c:v>163490</c:v>
                </c:pt>
                <c:pt idx="11">
                  <c:v>168776</c:v>
                </c:pt>
                <c:pt idx="12">
                  <c:v>168266</c:v>
                </c:pt>
                <c:pt idx="13">
                  <c:v>283565</c:v>
                </c:pt>
                <c:pt idx="14">
                  <c:v>141078</c:v>
                </c:pt>
              </c:numCache>
            </c:numRef>
          </c:val>
          <c:extLst>
            <c:ext xmlns:c16="http://schemas.microsoft.com/office/drawing/2014/chart" uri="{C3380CC4-5D6E-409C-BE32-E72D297353CC}">
              <c16:uniqueId val="{00000002-7D9E-4B70-8918-2D3628E9BC47}"/>
            </c:ext>
          </c:extLst>
        </c:ser>
        <c:dLbls>
          <c:showLegendKey val="0"/>
          <c:showVal val="0"/>
          <c:showCatName val="0"/>
          <c:showSerName val="0"/>
          <c:showPercent val="0"/>
          <c:showBubbleSize val="0"/>
        </c:dLbls>
        <c:gapWidth val="150"/>
        <c:overlap val="100"/>
        <c:axId val="1077711744"/>
        <c:axId val="1077710912"/>
      </c:barChart>
      <c:catAx>
        <c:axId val="1077711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k-SK"/>
          </a:p>
        </c:txPr>
        <c:crossAx val="1077710912"/>
        <c:crosses val="autoZero"/>
        <c:auto val="1"/>
        <c:lblAlgn val="ctr"/>
        <c:lblOffset val="100"/>
        <c:noMultiLvlLbl val="0"/>
      </c:catAx>
      <c:valAx>
        <c:axId val="1077710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k-SK"/>
          </a:p>
        </c:txPr>
        <c:crossAx val="1077711744"/>
        <c:crosses val="autoZero"/>
        <c:crossBetween val="between"/>
      </c:valAx>
      <c:spPr>
        <a:noFill/>
        <a:ln>
          <a:noFill/>
        </a:ln>
        <a:effectLst/>
      </c:spPr>
    </c:plotArea>
    <c:legend>
      <c:legendPos val="b"/>
      <c:legendEntry>
        <c:idx val="1"/>
        <c:txPr>
          <a:bodyPr rot="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k-SK"/>
          </a:p>
        </c:txPr>
      </c:legendEntry>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k-SK"/>
        </a:p>
      </c:txPr>
    </c:legend>
    <c:plotVisOnly val="1"/>
    <c:dispBlanksAs val="gap"/>
    <c:showDLblsOverMax val="0"/>
  </c:chart>
  <c:spPr>
    <a:solidFill>
      <a:schemeClr val="bg1"/>
    </a:solidFill>
    <a:ln w="9525" cap="flat" cmpd="sng" algn="ctr">
      <a:noFill/>
      <a:round/>
    </a:ln>
    <a:effectLst/>
  </c:spPr>
  <c:txPr>
    <a:bodyPr/>
    <a:lstStyle/>
    <a:p>
      <a:pPr>
        <a:defRPr/>
      </a:pPr>
      <a:endParaRPr lang="sk-SK"/>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dPt>
            <c:idx val="8"/>
            <c:invertIfNegative val="0"/>
            <c:bubble3D val="0"/>
            <c:spPr>
              <a:solidFill>
                <a:schemeClr val="tx2"/>
              </a:solidFill>
              <a:ln>
                <a:noFill/>
              </a:ln>
              <a:effectLst/>
            </c:spPr>
            <c:extLst>
              <c:ext xmlns:c16="http://schemas.microsoft.com/office/drawing/2014/chart" uri="{C3380CC4-5D6E-409C-BE32-E72D297353CC}">
                <c16:uniqueId val="{00000001-F483-4A29-B447-814D47FC6DD3}"/>
              </c:ext>
            </c:extLst>
          </c:dPt>
          <c:dPt>
            <c:idx val="10"/>
            <c:invertIfNegative val="0"/>
            <c:bubble3D val="0"/>
            <c:spPr>
              <a:solidFill>
                <a:schemeClr val="tx2"/>
              </a:solidFill>
              <a:ln>
                <a:noFill/>
              </a:ln>
              <a:effectLst/>
            </c:spPr>
            <c:extLst>
              <c:ext xmlns:c16="http://schemas.microsoft.com/office/drawing/2014/chart" uri="{C3380CC4-5D6E-409C-BE32-E72D297353CC}">
                <c16:uniqueId val="{00000003-F483-4A29-B447-814D47FC6DD3}"/>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05-F483-4A29-B447-814D47FC6DD3}"/>
              </c:ext>
            </c:extLst>
          </c:dPt>
          <c:cat>
            <c:strRef>
              <c:f>'2.14'!$A$5:$A$25</c:f>
              <c:strCache>
                <c:ptCount val="21"/>
                <c:pt idx="0">
                  <c:v>UK</c:v>
                </c:pt>
                <c:pt idx="1">
                  <c:v>FR</c:v>
                </c:pt>
                <c:pt idx="2">
                  <c:v>AT</c:v>
                </c:pt>
                <c:pt idx="3">
                  <c:v>PT</c:v>
                </c:pt>
                <c:pt idx="4">
                  <c:v>BE</c:v>
                </c:pt>
                <c:pt idx="5">
                  <c:v>IE</c:v>
                </c:pt>
                <c:pt idx="6">
                  <c:v>NL</c:v>
                </c:pt>
                <c:pt idx="7">
                  <c:v>KR</c:v>
                </c:pt>
                <c:pt idx="8">
                  <c:v>OECD</c:v>
                </c:pt>
                <c:pt idx="9">
                  <c:v>IT</c:v>
                </c:pt>
                <c:pt idx="10">
                  <c:v>EÚ 27</c:v>
                </c:pt>
                <c:pt idx="11">
                  <c:v>JP</c:v>
                </c:pt>
                <c:pt idx="12">
                  <c:v>SI</c:v>
                </c:pt>
                <c:pt idx="13">
                  <c:v>SK</c:v>
                </c:pt>
                <c:pt idx="14">
                  <c:v>DK</c:v>
                </c:pt>
                <c:pt idx="15">
                  <c:v>HU</c:v>
                </c:pt>
                <c:pt idx="16">
                  <c:v>CZ</c:v>
                </c:pt>
                <c:pt idx="17">
                  <c:v>LT</c:v>
                </c:pt>
                <c:pt idx="18">
                  <c:v>EL</c:v>
                </c:pt>
                <c:pt idx="19">
                  <c:v>SE</c:v>
                </c:pt>
                <c:pt idx="20">
                  <c:v>PL</c:v>
                </c:pt>
              </c:strCache>
            </c:strRef>
          </c:cat>
          <c:val>
            <c:numRef>
              <c:f>'2.14'!$B$5:$B$25</c:f>
              <c:numCache>
                <c:formatCode>General</c:formatCode>
                <c:ptCount val="21"/>
                <c:pt idx="0">
                  <c:v>3.124E-3</c:v>
                </c:pt>
                <c:pt idx="1">
                  <c:v>2.9120000000000001E-3</c:v>
                </c:pt>
                <c:pt idx="2">
                  <c:v>2.7400000000000002E-3</c:v>
                </c:pt>
                <c:pt idx="3">
                  <c:v>2.3699999999999997E-3</c:v>
                </c:pt>
                <c:pt idx="4">
                  <c:v>2.2829999999999999E-3</c:v>
                </c:pt>
                <c:pt idx="5">
                  <c:v>1.7649999999999999E-3</c:v>
                </c:pt>
                <c:pt idx="6">
                  <c:v>1.539E-3</c:v>
                </c:pt>
                <c:pt idx="7">
                  <c:v>1.4249999999999998E-3</c:v>
                </c:pt>
                <c:pt idx="8">
                  <c:v>1.23E-3</c:v>
                </c:pt>
                <c:pt idx="9">
                  <c:v>1.01E-3</c:v>
                </c:pt>
                <c:pt idx="10">
                  <c:v>9.810000000000001E-4</c:v>
                </c:pt>
                <c:pt idx="11">
                  <c:v>9.3700000000000001E-4</c:v>
                </c:pt>
                <c:pt idx="12">
                  <c:v>8.2100000000000012E-4</c:v>
                </c:pt>
                <c:pt idx="13">
                  <c:v>4.2700000000000002E-4</c:v>
                </c:pt>
                <c:pt idx="14">
                  <c:v>3.9899999999999999E-4</c:v>
                </c:pt>
                <c:pt idx="15">
                  <c:v>3.7999999999999997E-4</c:v>
                </c:pt>
                <c:pt idx="16">
                  <c:v>3.6999999999999999E-4</c:v>
                </c:pt>
                <c:pt idx="17">
                  <c:v>3.39E-4</c:v>
                </c:pt>
                <c:pt idx="18">
                  <c:v>2.92E-4</c:v>
                </c:pt>
                <c:pt idx="19">
                  <c:v>2.92E-4</c:v>
                </c:pt>
                <c:pt idx="20">
                  <c:v>2.8800000000000001E-4</c:v>
                </c:pt>
              </c:numCache>
            </c:numRef>
          </c:val>
          <c:extLst>
            <c:ext xmlns:c16="http://schemas.microsoft.com/office/drawing/2014/chart" uri="{C3380CC4-5D6E-409C-BE32-E72D297353CC}">
              <c16:uniqueId val="{00000006-F483-4A29-B447-814D47FC6DD3}"/>
            </c:ext>
          </c:extLst>
        </c:ser>
        <c:dLbls>
          <c:showLegendKey val="0"/>
          <c:showVal val="0"/>
          <c:showCatName val="0"/>
          <c:showSerName val="0"/>
          <c:showPercent val="0"/>
          <c:showBubbleSize val="0"/>
        </c:dLbls>
        <c:gapWidth val="219"/>
        <c:overlap val="-27"/>
        <c:axId val="1823066527"/>
        <c:axId val="1552998415"/>
      </c:barChart>
      <c:catAx>
        <c:axId val="1823066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552998415"/>
        <c:crosses val="autoZero"/>
        <c:auto val="1"/>
        <c:lblAlgn val="ctr"/>
        <c:lblOffset val="100"/>
        <c:noMultiLvlLbl val="0"/>
      </c:catAx>
      <c:valAx>
        <c:axId val="155299841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8230665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'2.15'!$A$5</c:f>
              <c:strCache>
                <c:ptCount val="1"/>
                <c:pt idx="0">
                  <c:v>OECD</c:v>
                </c:pt>
              </c:strCache>
            </c:strRef>
          </c:tx>
          <c:spPr>
            <a:ln w="28575" cap="rnd">
              <a:solidFill>
                <a:srgbClr val="4FEDFF"/>
              </a:solidFill>
              <a:prstDash val="solid"/>
              <a:round/>
            </a:ln>
            <a:effectLst/>
          </c:spPr>
          <c:marker>
            <c:symbol val="none"/>
          </c:marker>
          <c:cat>
            <c:strRef>
              <c:f>'2.15'!$B$4:$L$4</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'2.15'!$B$5:$L$5</c:f>
              <c:numCache>
                <c:formatCode>General</c:formatCode>
                <c:ptCount val="11"/>
                <c:pt idx="0">
                  <c:v>6.69E-4</c:v>
                </c:pt>
                <c:pt idx="1">
                  <c:v>6.78E-4</c:v>
                </c:pt>
                <c:pt idx="2">
                  <c:v>7.5600000000000005E-4</c:v>
                </c:pt>
                <c:pt idx="3">
                  <c:v>8.0500000000000005E-4</c:v>
                </c:pt>
                <c:pt idx="4">
                  <c:v>8.5800000000000004E-4</c:v>
                </c:pt>
                <c:pt idx="5">
                  <c:v>9.0899999999999998E-4</c:v>
                </c:pt>
                <c:pt idx="6">
                  <c:v>9.2100000000000005E-4</c:v>
                </c:pt>
                <c:pt idx="7">
                  <c:v>1.0349999999999999E-3</c:v>
                </c:pt>
                <c:pt idx="8">
                  <c:v>1.122E-3</c:v>
                </c:pt>
                <c:pt idx="9">
                  <c:v>1.15E-3</c:v>
                </c:pt>
                <c:pt idx="10">
                  <c:v>1.23E-3</c:v>
                </c:pt>
              </c:numCache>
            </c:numRef>
          </c:val>
          <c:smooth val="0"/>
          <c:extLst>
            <c:ext xmlns:c16="http://schemas.microsoft.com/office/drawing/2014/chart" uri="{C3380CC4-5D6E-409C-BE32-E72D297353CC}">
              <c16:uniqueId val="{00000000-1E3C-4119-84FA-C7EB4427B8FB}"/>
            </c:ext>
          </c:extLst>
        </c:ser>
        <c:ser>
          <c:idx val="1"/>
          <c:order val="1"/>
          <c:tx>
            <c:strRef>
              <c:f>'2.15'!$A$6</c:f>
              <c:strCache>
                <c:ptCount val="1"/>
                <c:pt idx="0">
                  <c:v>SK</c:v>
                </c:pt>
              </c:strCache>
            </c:strRef>
          </c:tx>
          <c:spPr>
            <a:ln w="28575" cap="rnd">
              <a:solidFill>
                <a:srgbClr val="E10600"/>
              </a:solidFill>
              <a:prstDash val="solid"/>
              <a:round/>
            </a:ln>
            <a:effectLst/>
          </c:spPr>
          <c:marker>
            <c:symbol val="none"/>
          </c:marker>
          <c:cat>
            <c:strRef>
              <c:f>'2.15'!$B$4:$L$4</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'2.15'!$B$6:$L$6</c:f>
              <c:numCache>
                <c:formatCode>General</c:formatCode>
                <c:ptCount val="11"/>
                <c:pt idx="0">
                  <c:v>2.0000000000000002E-7</c:v>
                </c:pt>
                <c:pt idx="1">
                  <c:v>2.9999999999999999E-7</c:v>
                </c:pt>
                <c:pt idx="2">
                  <c:v>9.9999999999999995E-7</c:v>
                </c:pt>
                <c:pt idx="3">
                  <c:v>0</c:v>
                </c:pt>
                <c:pt idx="4">
                  <c:v>1.0000000000000001E-7</c:v>
                </c:pt>
                <c:pt idx="5">
                  <c:v>2.5999999999999998E-5</c:v>
                </c:pt>
                <c:pt idx="6">
                  <c:v>4.4999999999999996E-5</c:v>
                </c:pt>
                <c:pt idx="7">
                  <c:v>9.7999999999999997E-5</c:v>
                </c:pt>
                <c:pt idx="8">
                  <c:v>2.7700000000000001E-4</c:v>
                </c:pt>
                <c:pt idx="9">
                  <c:v>2.7300000000000002E-4</c:v>
                </c:pt>
                <c:pt idx="10">
                  <c:v>4.2700000000000002E-4</c:v>
                </c:pt>
              </c:numCache>
            </c:numRef>
          </c:val>
          <c:smooth val="0"/>
          <c:extLst>
            <c:ext xmlns:c16="http://schemas.microsoft.com/office/drawing/2014/chart" uri="{C3380CC4-5D6E-409C-BE32-E72D297353CC}">
              <c16:uniqueId val="{00000001-1E3C-4119-84FA-C7EB4427B8FB}"/>
            </c:ext>
          </c:extLst>
        </c:ser>
        <c:dLbls>
          <c:showLegendKey val="0"/>
          <c:showVal val="0"/>
          <c:showCatName val="0"/>
          <c:showSerName val="0"/>
          <c:showPercent val="0"/>
          <c:showBubbleSize val="0"/>
        </c:dLbls>
        <c:smooth val="0"/>
        <c:axId val="8967552"/>
        <c:axId val="8971872"/>
      </c:lineChart>
      <c:catAx>
        <c:axId val="896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8971872"/>
        <c:crosses val="autoZero"/>
        <c:auto val="1"/>
        <c:lblAlgn val="ctr"/>
        <c:lblOffset val="100"/>
        <c:noMultiLvlLbl val="0"/>
      </c:catAx>
      <c:valAx>
        <c:axId val="89718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896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E22AA"/>
            </a:solidFill>
            <a:ln>
              <a:noFill/>
            </a:ln>
            <a:effectLst/>
          </c:spPr>
          <c:invertIfNegative val="0"/>
          <c:dPt>
            <c:idx val="6"/>
            <c:invertIfNegative val="0"/>
            <c:bubble3D val="0"/>
            <c:spPr>
              <a:solidFill>
                <a:srgbClr val="E10600"/>
              </a:solidFill>
              <a:ln>
                <a:noFill/>
              </a:ln>
              <a:effectLst/>
            </c:spPr>
            <c:extLst>
              <c:ext xmlns:c16="http://schemas.microsoft.com/office/drawing/2014/chart" uri="{C3380CC4-5D6E-409C-BE32-E72D297353CC}">
                <c16:uniqueId val="{00000001-2361-4EA7-B913-4956876915DE}"/>
              </c:ext>
            </c:extLst>
          </c:dPt>
          <c:cat>
            <c:strRef>
              <c:extLst>
                <c:ext xmlns:c15="http://schemas.microsoft.com/office/drawing/2012/chart" uri="{02D57815-91ED-43cb-92C2-25804820EDAC}">
                  <c15:fullRef>
                    <c15:sqref>'2.16'!$A$5:$A$32</c15:sqref>
                  </c15:fullRef>
                </c:ext>
              </c:extLst>
              <c:f>('2.16'!$A$5:$A$11,'2.16'!$A$13:$A$20,'2.16'!$A$22:$A$26,'2.16'!$A$28:$A$31)</c:f>
              <c:strCache>
                <c:ptCount val="24"/>
                <c:pt idx="0">
                  <c:v>LT</c:v>
                </c:pt>
                <c:pt idx="1">
                  <c:v>CZ</c:v>
                </c:pt>
                <c:pt idx="2">
                  <c:v>EE</c:v>
                </c:pt>
                <c:pt idx="3">
                  <c:v>DE</c:v>
                </c:pt>
                <c:pt idx="4">
                  <c:v>EL</c:v>
                </c:pt>
                <c:pt idx="5">
                  <c:v>DK</c:v>
                </c:pt>
                <c:pt idx="6">
                  <c:v>SK</c:v>
                </c:pt>
                <c:pt idx="7">
                  <c:v>CY</c:v>
                </c:pt>
                <c:pt idx="8">
                  <c:v>HU</c:v>
                </c:pt>
                <c:pt idx="9">
                  <c:v>BE</c:v>
                </c:pt>
                <c:pt idx="10">
                  <c:v>IT</c:v>
                </c:pt>
                <c:pt idx="11">
                  <c:v>PL</c:v>
                </c:pt>
                <c:pt idx="12">
                  <c:v>ES</c:v>
                </c:pt>
                <c:pt idx="13">
                  <c:v>FI</c:v>
                </c:pt>
                <c:pt idx="14">
                  <c:v>SE</c:v>
                </c:pt>
                <c:pt idx="15">
                  <c:v>AT</c:v>
                </c:pt>
                <c:pt idx="16">
                  <c:v>PT</c:v>
                </c:pt>
                <c:pt idx="17">
                  <c:v>HR</c:v>
                </c:pt>
                <c:pt idx="18">
                  <c:v>BG</c:v>
                </c:pt>
                <c:pt idx="19">
                  <c:v>LV</c:v>
                </c:pt>
                <c:pt idx="20">
                  <c:v>LU</c:v>
                </c:pt>
                <c:pt idx="21">
                  <c:v>FR</c:v>
                </c:pt>
                <c:pt idx="22">
                  <c:v>IE</c:v>
                </c:pt>
                <c:pt idx="23">
                  <c:v>SI</c:v>
                </c:pt>
              </c:strCache>
            </c:strRef>
          </c:cat>
          <c:val>
            <c:numRef>
              <c:extLst>
                <c:ext xmlns:c15="http://schemas.microsoft.com/office/drawing/2012/chart" uri="{02D57815-91ED-43cb-92C2-25804820EDAC}">
                  <c15:fullRef>
                    <c15:sqref>'2.16'!$B$5:$B$32</c15:sqref>
                  </c15:fullRef>
                </c:ext>
              </c:extLst>
              <c:f>('2.16'!$B$5:$B$11,'2.16'!$B$13:$B$20,'2.16'!$B$22:$B$26,'2.16'!$B$28:$B$31)</c:f>
              <c:numCache>
                <c:formatCode>General</c:formatCode>
                <c:ptCount val="24"/>
                <c:pt idx="0">
                  <c:v>2.1046801198934224E-2</c:v>
                </c:pt>
                <c:pt idx="1">
                  <c:v>1.8399281028791268E-2</c:v>
                </c:pt>
                <c:pt idx="2">
                  <c:v>1.5672808136087197E-2</c:v>
                </c:pt>
                <c:pt idx="3">
                  <c:v>1.3395125014318809E-2</c:v>
                </c:pt>
                <c:pt idx="4">
                  <c:v>9.0076897219512012E-3</c:v>
                </c:pt>
                <c:pt idx="5">
                  <c:v>8.2022698602715379E-3</c:v>
                </c:pt>
                <c:pt idx="6">
                  <c:v>7.9136193138118309E-3</c:v>
                </c:pt>
                <c:pt idx="7">
                  <c:v>6.5202465642571561E-3</c:v>
                </c:pt>
                <c:pt idx="8">
                  <c:v>6.4220509146574014E-3</c:v>
                </c:pt>
                <c:pt idx="9">
                  <c:v>6.198565151718737E-3</c:v>
                </c:pt>
                <c:pt idx="10">
                  <c:v>6.1050518021386569E-3</c:v>
                </c:pt>
                <c:pt idx="11">
                  <c:v>5.7069857049992312E-3</c:v>
                </c:pt>
                <c:pt idx="12">
                  <c:v>5.5576379055268001E-3</c:v>
                </c:pt>
                <c:pt idx="13">
                  <c:v>4.5981152762379967E-3</c:v>
                </c:pt>
                <c:pt idx="14">
                  <c:v>4.5804134655217741E-3</c:v>
                </c:pt>
                <c:pt idx="15">
                  <c:v>3.7514238749571235E-3</c:v>
                </c:pt>
                <c:pt idx="16">
                  <c:v>3.7338838444136895E-3</c:v>
                </c:pt>
                <c:pt idx="17">
                  <c:v>3.5781946532372944E-3</c:v>
                </c:pt>
                <c:pt idx="18">
                  <c:v>3.5612982532611023E-3</c:v>
                </c:pt>
                <c:pt idx="19">
                  <c:v>3.0631886682721769E-3</c:v>
                </c:pt>
                <c:pt idx="20">
                  <c:v>2.4490224368708211E-3</c:v>
                </c:pt>
                <c:pt idx="21">
                  <c:v>2.394660669707901E-3</c:v>
                </c:pt>
                <c:pt idx="22">
                  <c:v>1.7562066387844851E-3</c:v>
                </c:pt>
                <c:pt idx="23">
                  <c:v>9.9918506397171343E-4</c:v>
                </c:pt>
              </c:numCache>
            </c:numRef>
          </c:val>
          <c:extLst>
            <c:ext xmlns:c16="http://schemas.microsoft.com/office/drawing/2014/chart" uri="{C3380CC4-5D6E-409C-BE32-E72D297353CC}">
              <c16:uniqueId val="{00000002-2361-4EA7-B913-4956876915DE}"/>
            </c:ext>
          </c:extLst>
        </c:ser>
        <c:dLbls>
          <c:showLegendKey val="0"/>
          <c:showVal val="0"/>
          <c:showCatName val="0"/>
          <c:showSerName val="0"/>
          <c:showPercent val="0"/>
          <c:showBubbleSize val="0"/>
        </c:dLbls>
        <c:gapWidth val="219"/>
        <c:overlap val="-27"/>
        <c:axId val="1612183648"/>
        <c:axId val="1610281088"/>
      </c:barChart>
      <c:catAx>
        <c:axId val="161218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610281088"/>
        <c:crosses val="autoZero"/>
        <c:auto val="1"/>
        <c:lblAlgn val="ctr"/>
        <c:lblOffset val="100"/>
        <c:noMultiLvlLbl val="0"/>
      </c:catAx>
      <c:valAx>
        <c:axId val="16102810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612183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67825896762905E-2"/>
          <c:y val="4.1763341067285381E-2"/>
          <c:w val="0.88498840769903764"/>
          <c:h val="0.80725359446078526"/>
        </c:manualLayout>
      </c:layout>
      <c:barChart>
        <c:barDir val="col"/>
        <c:grouping val="clustered"/>
        <c:varyColors val="0"/>
        <c:ser>
          <c:idx val="0"/>
          <c:order val="0"/>
          <c:tx>
            <c:strRef>
              <c:f>'2.17'!$B$5</c:f>
              <c:strCache>
                <c:ptCount val="1"/>
                <c:pt idx="0">
                  <c:v>podiel VO na inovatívne riešenia</c:v>
                </c:pt>
              </c:strCache>
            </c:strRef>
          </c:tx>
          <c:spPr>
            <a:solidFill>
              <a:srgbClr val="1E22AA"/>
            </a:solidFill>
            <a:ln>
              <a:noFill/>
            </a:ln>
            <a:effectLst/>
          </c:spPr>
          <c:invertIfNegative val="0"/>
          <c:dPt>
            <c:idx val="14"/>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1-4102-44D4-A209-1643F35B2B8B}"/>
              </c:ext>
            </c:extLst>
          </c:dPt>
          <c:dPt>
            <c:idx val="25"/>
            <c:invertIfNegative val="0"/>
            <c:bubble3D val="0"/>
            <c:spPr>
              <a:solidFill>
                <a:schemeClr val="accent1"/>
              </a:solidFill>
              <a:ln>
                <a:noFill/>
              </a:ln>
              <a:effectLst/>
            </c:spPr>
            <c:extLst>
              <c:ext xmlns:c16="http://schemas.microsoft.com/office/drawing/2014/chart" uri="{C3380CC4-5D6E-409C-BE32-E72D297353CC}">
                <c16:uniqueId val="{00000003-4102-44D4-A209-1643F35B2B8B}"/>
              </c:ext>
            </c:extLst>
          </c:dPt>
          <c:cat>
            <c:strRef>
              <c:extLst>
                <c:ext xmlns:c15="http://schemas.microsoft.com/office/drawing/2012/chart" uri="{02D57815-91ED-43cb-92C2-25804820EDAC}">
                  <c15:fullRef>
                    <c15:sqref>'2.17'!$A$6:$A$36</c15:sqref>
                  </c15:fullRef>
                </c:ext>
              </c:extLst>
              <c:f>('2.17'!$A$6,'2.17'!$A$8,'2.17'!$A$11:$A$16,'2.17'!$A$18:$A$36)</c:f>
              <c:strCache>
                <c:ptCount val="27"/>
                <c:pt idx="0">
                  <c:v>FI</c:v>
                </c:pt>
                <c:pt idx="1">
                  <c:v>NL</c:v>
                </c:pt>
                <c:pt idx="2">
                  <c:v>FR</c:v>
                </c:pt>
                <c:pt idx="3">
                  <c:v>SE</c:v>
                </c:pt>
                <c:pt idx="4">
                  <c:v>DK</c:v>
                </c:pt>
                <c:pt idx="5">
                  <c:v>BE</c:v>
                </c:pt>
                <c:pt idx="6">
                  <c:v>AT</c:v>
                </c:pt>
                <c:pt idx="7">
                  <c:v>IE</c:v>
                </c:pt>
                <c:pt idx="8">
                  <c:v>EE</c:v>
                </c:pt>
                <c:pt idx="9">
                  <c:v>IT</c:v>
                </c:pt>
                <c:pt idx="10">
                  <c:v>ES</c:v>
                </c:pt>
                <c:pt idx="11">
                  <c:v>DE</c:v>
                </c:pt>
                <c:pt idx="12">
                  <c:v>EL</c:v>
                </c:pt>
                <c:pt idx="13">
                  <c:v>HU</c:v>
                </c:pt>
                <c:pt idx="14">
                  <c:v>EÚ 27</c:v>
                </c:pt>
                <c:pt idx="15">
                  <c:v>LU</c:v>
                </c:pt>
                <c:pt idx="16">
                  <c:v>SI</c:v>
                </c:pt>
                <c:pt idx="17">
                  <c:v>LT</c:v>
                </c:pt>
                <c:pt idx="18">
                  <c:v>HR</c:v>
                </c:pt>
                <c:pt idx="19">
                  <c:v>LV</c:v>
                </c:pt>
                <c:pt idx="20">
                  <c:v>PL</c:v>
                </c:pt>
                <c:pt idx="21">
                  <c:v>CY</c:v>
                </c:pt>
                <c:pt idx="22">
                  <c:v>PT</c:v>
                </c:pt>
                <c:pt idx="23">
                  <c:v>BG</c:v>
                </c:pt>
                <c:pt idx="24">
                  <c:v>CZ</c:v>
                </c:pt>
                <c:pt idx="25">
                  <c:v>SK</c:v>
                </c:pt>
                <c:pt idx="26">
                  <c:v>RO</c:v>
                </c:pt>
              </c:strCache>
            </c:strRef>
          </c:cat>
          <c:val>
            <c:numRef>
              <c:extLst>
                <c:ext xmlns:c15="http://schemas.microsoft.com/office/drawing/2012/chart" uri="{02D57815-91ED-43cb-92C2-25804820EDAC}">
                  <c15:fullRef>
                    <c15:sqref>'2.17'!$B$6:$B$36</c15:sqref>
                  </c15:fullRef>
                </c:ext>
              </c:extLst>
              <c:f>('2.17'!$B$6,'2.17'!$B$8,'2.17'!$B$11:$B$16,'2.17'!$B$18:$B$36)</c:f>
              <c:numCache>
                <c:formatCode>General</c:formatCode>
                <c:ptCount val="27"/>
                <c:pt idx="0">
                  <c:v>0.125</c:v>
                </c:pt>
                <c:pt idx="1">
                  <c:v>0.11600000000000001</c:v>
                </c:pt>
                <c:pt idx="2">
                  <c:v>0.11</c:v>
                </c:pt>
                <c:pt idx="3">
                  <c:v>0.10299999999999999</c:v>
                </c:pt>
                <c:pt idx="4">
                  <c:v>0.10199999999999999</c:v>
                </c:pt>
                <c:pt idx="5">
                  <c:v>0.10100000000000001</c:v>
                </c:pt>
                <c:pt idx="6">
                  <c:v>0.1</c:v>
                </c:pt>
                <c:pt idx="7">
                  <c:v>9.9000000000000005E-2</c:v>
                </c:pt>
                <c:pt idx="8">
                  <c:v>8.3000000000000004E-2</c:v>
                </c:pt>
                <c:pt idx="9">
                  <c:v>8.2000000000000003E-2</c:v>
                </c:pt>
                <c:pt idx="10">
                  <c:v>8.1000000000000003E-2</c:v>
                </c:pt>
                <c:pt idx="11">
                  <c:v>7.9000000000000001E-2</c:v>
                </c:pt>
                <c:pt idx="12">
                  <c:v>7.3999999999999996E-2</c:v>
                </c:pt>
                <c:pt idx="13">
                  <c:v>6.9000000000000006E-2</c:v>
                </c:pt>
                <c:pt idx="14" formatCode="0.000">
                  <c:v>6.8133333333333324E-2</c:v>
                </c:pt>
                <c:pt idx="15">
                  <c:v>6.6000000000000003E-2</c:v>
                </c:pt>
                <c:pt idx="16">
                  <c:v>5.7000000000000002E-2</c:v>
                </c:pt>
                <c:pt idx="17">
                  <c:v>5.2999999999999999E-2</c:v>
                </c:pt>
                <c:pt idx="18">
                  <c:v>5.0999999999999997E-2</c:v>
                </c:pt>
                <c:pt idx="19">
                  <c:v>4.8000000000000001E-2</c:v>
                </c:pt>
                <c:pt idx="20">
                  <c:v>4.5999999999999999E-2</c:v>
                </c:pt>
                <c:pt idx="21">
                  <c:v>4.2999999999999997E-2</c:v>
                </c:pt>
                <c:pt idx="22">
                  <c:v>3.9E-2</c:v>
                </c:pt>
                <c:pt idx="23">
                  <c:v>3.5999999999999997E-2</c:v>
                </c:pt>
                <c:pt idx="24">
                  <c:v>3.5999999999999997E-2</c:v>
                </c:pt>
                <c:pt idx="25">
                  <c:v>3.5999999999999997E-2</c:v>
                </c:pt>
                <c:pt idx="26">
                  <c:v>1.9E-2</c:v>
                </c:pt>
              </c:numCache>
            </c:numRef>
          </c:val>
          <c:extLst>
            <c:ext xmlns:c16="http://schemas.microsoft.com/office/drawing/2014/chart" uri="{C3380CC4-5D6E-409C-BE32-E72D297353CC}">
              <c16:uniqueId val="{00000004-4102-44D4-A209-1643F35B2B8B}"/>
            </c:ext>
          </c:extLst>
        </c:ser>
        <c:dLbls>
          <c:showLegendKey val="0"/>
          <c:showVal val="0"/>
          <c:showCatName val="0"/>
          <c:showSerName val="0"/>
          <c:showPercent val="0"/>
          <c:showBubbleSize val="0"/>
        </c:dLbls>
        <c:gapWidth val="219"/>
        <c:overlap val="-27"/>
        <c:axId val="169600720"/>
        <c:axId val="169599760"/>
      </c:barChart>
      <c:catAx>
        <c:axId val="16960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k-SK"/>
          </a:p>
        </c:txPr>
        <c:crossAx val="169599760"/>
        <c:crosses val="autoZero"/>
        <c:auto val="1"/>
        <c:lblAlgn val="ctr"/>
        <c:lblOffset val="100"/>
        <c:noMultiLvlLbl val="0"/>
      </c:catAx>
      <c:valAx>
        <c:axId val="169599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696007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bg2"/>
            </a:solidFill>
            <a:ln>
              <a:noFill/>
            </a:ln>
            <a:effectLst/>
          </c:spPr>
          <c:invertIfNegative val="0"/>
          <c:dPt>
            <c:idx val="7"/>
            <c:invertIfNegative val="0"/>
            <c:bubble3D val="0"/>
            <c:spPr>
              <a:solidFill>
                <a:schemeClr val="accent1"/>
              </a:solidFill>
              <a:ln>
                <a:noFill/>
              </a:ln>
              <a:effectLst/>
            </c:spPr>
            <c:extLst>
              <c:ext xmlns:c16="http://schemas.microsoft.com/office/drawing/2014/chart" uri="{C3380CC4-5D6E-409C-BE32-E72D297353CC}">
                <c16:uniqueId val="{00000001-6AD5-4C55-92D0-11591D6640E5}"/>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2-6AD5-4C55-92D0-11591D6640E5}"/>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03-6AD5-4C55-92D0-11591D6640E5}"/>
              </c:ext>
            </c:extLst>
          </c:dPt>
          <c:dPt>
            <c:idx val="25"/>
            <c:invertIfNegative val="0"/>
            <c:bubble3D val="0"/>
            <c:spPr>
              <a:solidFill>
                <a:schemeClr val="accent1"/>
              </a:solidFill>
              <a:ln>
                <a:noFill/>
              </a:ln>
              <a:effectLst/>
            </c:spPr>
            <c:extLst>
              <c:ext xmlns:c16="http://schemas.microsoft.com/office/drawing/2014/chart" uri="{C3380CC4-5D6E-409C-BE32-E72D297353CC}">
                <c16:uniqueId val="{00000004-6AD5-4C55-92D0-11591D6640E5}"/>
              </c:ext>
            </c:extLst>
          </c:dPt>
          <c:dPt>
            <c:idx val="28"/>
            <c:invertIfNegative val="0"/>
            <c:bubble3D val="0"/>
            <c:spPr>
              <a:solidFill>
                <a:schemeClr val="accent1"/>
              </a:solidFill>
              <a:ln>
                <a:noFill/>
              </a:ln>
              <a:effectLst/>
            </c:spPr>
            <c:extLst>
              <c:ext xmlns:c16="http://schemas.microsoft.com/office/drawing/2014/chart" uri="{C3380CC4-5D6E-409C-BE32-E72D297353CC}">
                <c16:uniqueId val="{00000005-6AD5-4C55-92D0-11591D6640E5}"/>
              </c:ext>
            </c:extLst>
          </c:dPt>
          <c:cat>
            <c:strRef>
              <c:f>'1.2'!$B$4:$B$35</c:f>
              <c:strCache>
                <c:ptCount val="32"/>
                <c:pt idx="0">
                  <c:v>export vysoko a stredne technologicky náročných produktov</c:v>
                </c:pt>
                <c:pt idx="1">
                  <c:v>predaj inovovaných produktov</c:v>
                </c:pt>
                <c:pt idx="2">
                  <c:v>účasť dospelých na vzdelávaní</c:v>
                </c:pt>
                <c:pt idx="3">
                  <c:v>produkcia emisií v priemysle (PM 2.5)</c:v>
                </c:pt>
                <c:pt idx="4">
                  <c:v>podnikové výdavky na inovácie ako percento obratu</c:v>
                </c:pt>
                <c:pt idx="5">
                  <c:v>vývoj environmentálnych technológií</c:v>
                </c:pt>
                <c:pt idx="6">
                  <c:v>IKT špecialisti</c:v>
                </c:pt>
                <c:pt idx="7">
                  <c:v>absolventi doktorandského štúdia v STEM odboroch</c:v>
                </c:pt>
                <c:pt idx="8">
                  <c:v>populácia vo veku 25-34 s VŠ vzdelaním</c:v>
                </c:pt>
                <c:pt idx="9">
                  <c:v>prihlášky obchodných známok</c:v>
                </c:pt>
                <c:pt idx="10">
                  <c:v>spoločné publikácie verejného a súkromného sektora</c:v>
                </c:pt>
                <c:pt idx="11">
                  <c:v>produktivita výrobných zdrojov</c:v>
                </c:pt>
                <c:pt idx="12">
                  <c:v>základné digitálne zručnosti</c:v>
                </c:pt>
                <c:pt idx="13">
                  <c:v>zamestnanosť v znalostne intenzívnych aktivitách</c:v>
                </c:pt>
                <c:pt idx="14">
                  <c:v>export znalostne intenzívnych služieb</c:v>
                </c:pt>
                <c:pt idx="15">
                  <c:v>spoločné medzinárodné vedecké publikácie</c:v>
                </c:pt>
                <c:pt idx="16">
                  <c:v>zahraniční doktorandi</c:v>
                </c:pt>
                <c:pt idx="17">
                  <c:v>širokopásmové pripojenie vo firmách</c:v>
                </c:pt>
                <c:pt idx="18">
                  <c:v>IKT vzdelávanie zamestnancov</c:v>
                </c:pt>
                <c:pt idx="19">
                  <c:v>spolupráca MSP v inováciách</c:v>
                </c:pt>
                <c:pt idx="20">
                  <c:v>zamestnanosť v inovačných podnikoch</c:v>
                </c:pt>
                <c:pt idx="21">
                  <c:v>verejné výdavky na výskum a vývoj</c:v>
                </c:pt>
                <c:pt idx="22">
                  <c:v>podnikové výdavky na inovácie na zamestnanca</c:v>
                </c:pt>
                <c:pt idx="23">
                  <c:v>produktoví inovátori (MSP)</c:v>
                </c:pt>
                <c:pt idx="24">
                  <c:v>procesní inovátori (MSP)</c:v>
                </c:pt>
                <c:pt idx="25">
                  <c:v>špičkové domáce vedecké publikácie</c:v>
                </c:pt>
                <c:pt idx="26">
                  <c:v>dizajnové prihlášky</c:v>
                </c:pt>
                <c:pt idx="27">
                  <c:v>rizikový kapitál</c:v>
                </c:pt>
                <c:pt idx="28">
                  <c:v>patentové prihlášky</c:v>
                </c:pt>
                <c:pt idx="29">
                  <c:v>podpora podnikového VaV z verejných zdrojov vrátane daňovej podpory</c:v>
                </c:pt>
                <c:pt idx="30">
                  <c:v>výdavky podnikateľského prostredia na VaV</c:v>
                </c:pt>
                <c:pt idx="31">
                  <c:v>pracovná mobilita vo vede a technike</c:v>
                </c:pt>
              </c:strCache>
            </c:strRef>
          </c:cat>
          <c:val>
            <c:numRef>
              <c:f>'1.2'!$C$4:$C$35</c:f>
              <c:numCache>
                <c:formatCode>0.0000</c:formatCode>
                <c:ptCount val="32"/>
                <c:pt idx="0">
                  <c:v>1.1992210532766363</c:v>
                </c:pt>
                <c:pt idx="1">
                  <c:v>1.1450628557100744</c:v>
                </c:pt>
                <c:pt idx="2">
                  <c:v>1.088235294117647</c:v>
                </c:pt>
                <c:pt idx="3">
                  <c:v>1.0758043992221065</c:v>
                </c:pt>
                <c:pt idx="4">
                  <c:v>0.99605709864923997</c:v>
                </c:pt>
                <c:pt idx="5">
                  <c:v>0.97601763837483801</c:v>
                </c:pt>
                <c:pt idx="6">
                  <c:v>0.90000000000000013</c:v>
                </c:pt>
                <c:pt idx="7">
                  <c:v>0.85164843369930976</c:v>
                </c:pt>
                <c:pt idx="8">
                  <c:v>0.83236994219653182</c:v>
                </c:pt>
                <c:pt idx="9">
                  <c:v>0.82418313774579288</c:v>
                </c:pt>
                <c:pt idx="10">
                  <c:v>0.80458671529991033</c:v>
                </c:pt>
                <c:pt idx="11">
                  <c:v>0.7576425719563793</c:v>
                </c:pt>
                <c:pt idx="12">
                  <c:v>0.74922048997772817</c:v>
                </c:pt>
                <c:pt idx="13">
                  <c:v>0.68674698795180722</c:v>
                </c:pt>
                <c:pt idx="14">
                  <c:v>0.65097950825247064</c:v>
                </c:pt>
                <c:pt idx="15">
                  <c:v>0.62544167995822431</c:v>
                </c:pt>
                <c:pt idx="16">
                  <c:v>0.62343244762322703</c:v>
                </c:pt>
                <c:pt idx="17">
                  <c:v>0.6133333333333334</c:v>
                </c:pt>
                <c:pt idx="18">
                  <c:v>0.5977011494252874</c:v>
                </c:pt>
                <c:pt idx="19">
                  <c:v>0.59104194828923018</c:v>
                </c:pt>
                <c:pt idx="20">
                  <c:v>0.45395291873497823</c:v>
                </c:pt>
                <c:pt idx="21">
                  <c:v>0.453125</c:v>
                </c:pt>
                <c:pt idx="22">
                  <c:v>0.42914500131818106</c:v>
                </c:pt>
                <c:pt idx="23">
                  <c:v>0.42902210702047161</c:v>
                </c:pt>
                <c:pt idx="24">
                  <c:v>0.41834843135838073</c:v>
                </c:pt>
                <c:pt idx="25">
                  <c:v>0.39846291748315565</c:v>
                </c:pt>
                <c:pt idx="26">
                  <c:v>0.37151181696738284</c:v>
                </c:pt>
                <c:pt idx="27">
                  <c:v>0.35541866688467466</c:v>
                </c:pt>
                <c:pt idx="28">
                  <c:v>0.33125018383004234</c:v>
                </c:pt>
                <c:pt idx="29">
                  <c:v>0.33011131195890026</c:v>
                </c:pt>
                <c:pt idx="30">
                  <c:v>0.32638888888888895</c:v>
                </c:pt>
                <c:pt idx="31">
                  <c:v>0.29166666666666669</c:v>
                </c:pt>
              </c:numCache>
            </c:numRef>
          </c:val>
          <c:extLst>
            <c:ext xmlns:c16="http://schemas.microsoft.com/office/drawing/2014/chart" uri="{C3380CC4-5D6E-409C-BE32-E72D297353CC}">
              <c16:uniqueId val="{00000000-6AD5-4C55-92D0-11591D6640E5}"/>
            </c:ext>
          </c:extLst>
        </c:ser>
        <c:dLbls>
          <c:showLegendKey val="0"/>
          <c:showVal val="0"/>
          <c:showCatName val="0"/>
          <c:showSerName val="0"/>
          <c:showPercent val="0"/>
          <c:showBubbleSize val="0"/>
        </c:dLbls>
        <c:gapWidth val="182"/>
        <c:axId val="1447648127"/>
        <c:axId val="1447648607"/>
      </c:barChart>
      <c:catAx>
        <c:axId val="144764812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447648607"/>
        <c:crosses val="autoZero"/>
        <c:auto val="1"/>
        <c:lblAlgn val="ctr"/>
        <c:lblOffset val="100"/>
        <c:noMultiLvlLbl val="0"/>
      </c:catAx>
      <c:valAx>
        <c:axId val="1447648607"/>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4476481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0925925925925923E-2"/>
          <c:w val="0.89019685039370078"/>
          <c:h val="0.86482283464566934"/>
        </c:manualLayout>
      </c:layout>
      <c:lineChart>
        <c:grouping val="standard"/>
        <c:varyColors val="0"/>
        <c:ser>
          <c:idx val="0"/>
          <c:order val="0"/>
          <c:tx>
            <c:strRef>
              <c:f>'3.1'!$A$5</c:f>
              <c:strCache>
                <c:ptCount val="1"/>
                <c:pt idx="0">
                  <c:v>SK</c:v>
                </c:pt>
              </c:strCache>
            </c:strRef>
          </c:tx>
          <c:spPr>
            <a:ln w="28575" cap="rnd">
              <a:solidFill>
                <a:schemeClr val="accent1"/>
              </a:solidFill>
              <a:round/>
            </a:ln>
            <a:effectLst/>
          </c:spPr>
          <c:marker>
            <c:symbol val="none"/>
          </c:marker>
          <c:cat>
            <c:numRef>
              <c:f>'3.1'!$F$20:$L$20</c:f>
              <c:numCache>
                <c:formatCode>General</c:formatCode>
                <c:ptCount val="7"/>
                <c:pt idx="0">
                  <c:v>2015</c:v>
                </c:pt>
                <c:pt idx="1">
                  <c:v>2016</c:v>
                </c:pt>
                <c:pt idx="2">
                  <c:v>2017</c:v>
                </c:pt>
                <c:pt idx="3">
                  <c:v>2018</c:v>
                </c:pt>
                <c:pt idx="4">
                  <c:v>2019</c:v>
                </c:pt>
                <c:pt idx="5">
                  <c:v>2020</c:v>
                </c:pt>
                <c:pt idx="6">
                  <c:v>2021</c:v>
                </c:pt>
              </c:numCache>
            </c:numRef>
          </c:cat>
          <c:val>
            <c:numRef>
              <c:f>'3.1'!$B$5:$H$5</c:f>
              <c:numCache>
                <c:formatCode>General</c:formatCode>
                <c:ptCount val="7"/>
                <c:pt idx="0">
                  <c:v>-668</c:v>
                </c:pt>
                <c:pt idx="1">
                  <c:v>-651</c:v>
                </c:pt>
                <c:pt idx="2">
                  <c:v>-651</c:v>
                </c:pt>
                <c:pt idx="3">
                  <c:v>-668</c:v>
                </c:pt>
                <c:pt idx="4">
                  <c:v>-784</c:v>
                </c:pt>
                <c:pt idx="5">
                  <c:v>-835</c:v>
                </c:pt>
                <c:pt idx="6">
                  <c:v>-834</c:v>
                </c:pt>
              </c:numCache>
            </c:numRef>
          </c:val>
          <c:smooth val="0"/>
          <c:extLst>
            <c:ext xmlns:c16="http://schemas.microsoft.com/office/drawing/2014/chart" uri="{C3380CC4-5D6E-409C-BE32-E72D297353CC}">
              <c16:uniqueId val="{00000000-62AD-499F-9A55-6DFFDEA64E02}"/>
            </c:ext>
          </c:extLst>
        </c:ser>
        <c:ser>
          <c:idx val="1"/>
          <c:order val="1"/>
          <c:tx>
            <c:strRef>
              <c:f>'3.1'!$A$6</c:f>
              <c:strCache>
                <c:ptCount val="1"/>
                <c:pt idx="0">
                  <c:v>V3</c:v>
                </c:pt>
              </c:strCache>
            </c:strRef>
          </c:tx>
          <c:spPr>
            <a:ln w="28575" cap="rnd">
              <a:solidFill>
                <a:schemeClr val="tx2"/>
              </a:solidFill>
              <a:round/>
            </a:ln>
            <a:effectLst/>
          </c:spPr>
          <c:marker>
            <c:symbol val="none"/>
          </c:marker>
          <c:cat>
            <c:numRef>
              <c:f>'3.1'!$F$20:$L$20</c:f>
              <c:numCache>
                <c:formatCode>General</c:formatCode>
                <c:ptCount val="7"/>
                <c:pt idx="0">
                  <c:v>2015</c:v>
                </c:pt>
                <c:pt idx="1">
                  <c:v>2016</c:v>
                </c:pt>
                <c:pt idx="2">
                  <c:v>2017</c:v>
                </c:pt>
                <c:pt idx="3">
                  <c:v>2018</c:v>
                </c:pt>
                <c:pt idx="4">
                  <c:v>2019</c:v>
                </c:pt>
                <c:pt idx="5">
                  <c:v>2020</c:v>
                </c:pt>
                <c:pt idx="6">
                  <c:v>2021</c:v>
                </c:pt>
              </c:numCache>
            </c:numRef>
          </c:cat>
          <c:val>
            <c:numRef>
              <c:f>'3.1'!$B$6:$H$6</c:f>
              <c:numCache>
                <c:formatCode>General</c:formatCode>
                <c:ptCount val="7"/>
                <c:pt idx="0">
                  <c:v>-359.66666666666669</c:v>
                </c:pt>
                <c:pt idx="1">
                  <c:v>-414.33333333333331</c:v>
                </c:pt>
                <c:pt idx="2">
                  <c:v>-402.66666666666669</c:v>
                </c:pt>
                <c:pt idx="3">
                  <c:v>-414.33333333333331</c:v>
                </c:pt>
                <c:pt idx="4">
                  <c:v>-433.66666666666669</c:v>
                </c:pt>
                <c:pt idx="5">
                  <c:v>-444.33333333333331</c:v>
                </c:pt>
                <c:pt idx="6">
                  <c:v>-432.33333333333331</c:v>
                </c:pt>
              </c:numCache>
            </c:numRef>
          </c:val>
          <c:smooth val="0"/>
          <c:extLst>
            <c:ext xmlns:c16="http://schemas.microsoft.com/office/drawing/2014/chart" uri="{C3380CC4-5D6E-409C-BE32-E72D297353CC}">
              <c16:uniqueId val="{00000001-62AD-499F-9A55-6DFFDEA64E02}"/>
            </c:ext>
          </c:extLst>
        </c:ser>
        <c:ser>
          <c:idx val="2"/>
          <c:order val="2"/>
          <c:tx>
            <c:strRef>
              <c:f>'3.1'!$A$7</c:f>
              <c:strCache>
                <c:ptCount val="1"/>
                <c:pt idx="0">
                  <c:v>EU</c:v>
                </c:pt>
              </c:strCache>
            </c:strRef>
          </c:tx>
          <c:spPr>
            <a:ln w="28575" cap="rnd">
              <a:solidFill>
                <a:schemeClr val="bg2"/>
              </a:solidFill>
              <a:round/>
            </a:ln>
            <a:effectLst/>
          </c:spPr>
          <c:marker>
            <c:symbol val="none"/>
          </c:marker>
          <c:cat>
            <c:numRef>
              <c:f>'3.1'!$F$20:$L$20</c:f>
              <c:numCache>
                <c:formatCode>General</c:formatCode>
                <c:ptCount val="7"/>
                <c:pt idx="0">
                  <c:v>2015</c:v>
                </c:pt>
                <c:pt idx="1">
                  <c:v>2016</c:v>
                </c:pt>
                <c:pt idx="2">
                  <c:v>2017</c:v>
                </c:pt>
                <c:pt idx="3">
                  <c:v>2018</c:v>
                </c:pt>
                <c:pt idx="4">
                  <c:v>2019</c:v>
                </c:pt>
                <c:pt idx="5">
                  <c:v>2020</c:v>
                </c:pt>
                <c:pt idx="6">
                  <c:v>2021</c:v>
                </c:pt>
              </c:numCache>
            </c:numRef>
          </c:cat>
          <c:val>
            <c:numRef>
              <c:f>'3.1'!$B$7:$H$7</c:f>
              <c:numCache>
                <c:formatCode>General</c:formatCode>
                <c:ptCount val="7"/>
                <c:pt idx="0">
                  <c:v>-390.55555555555554</c:v>
                </c:pt>
                <c:pt idx="1">
                  <c:v>-384.7037037037037</c:v>
                </c:pt>
                <c:pt idx="2">
                  <c:v>-387.81481481481484</c:v>
                </c:pt>
                <c:pt idx="3">
                  <c:v>-397.07407407407408</c:v>
                </c:pt>
                <c:pt idx="4">
                  <c:v>-417</c:v>
                </c:pt>
                <c:pt idx="5">
                  <c:v>-408.40740740740739</c:v>
                </c:pt>
                <c:pt idx="6">
                  <c:v>-395.2962962962963</c:v>
                </c:pt>
              </c:numCache>
            </c:numRef>
          </c:val>
          <c:smooth val="0"/>
          <c:extLst>
            <c:ext xmlns:c16="http://schemas.microsoft.com/office/drawing/2014/chart" uri="{C3380CC4-5D6E-409C-BE32-E72D297353CC}">
              <c16:uniqueId val="{00000002-62AD-499F-9A55-6DFFDEA64E02}"/>
            </c:ext>
          </c:extLst>
        </c:ser>
        <c:dLbls>
          <c:showLegendKey val="0"/>
          <c:showVal val="0"/>
          <c:showCatName val="0"/>
          <c:showSerName val="0"/>
          <c:showPercent val="0"/>
          <c:showBubbleSize val="0"/>
        </c:dLbls>
        <c:smooth val="0"/>
        <c:axId val="668799824"/>
        <c:axId val="668800480"/>
      </c:lineChart>
      <c:catAx>
        <c:axId val="66879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668800480"/>
        <c:crossesAt val="-900"/>
        <c:auto val="1"/>
        <c:lblAlgn val="ctr"/>
        <c:lblOffset val="100"/>
        <c:noMultiLvlLbl val="0"/>
      </c:catAx>
      <c:valAx>
        <c:axId val="668800480"/>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0;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668799824"/>
        <c:crosses val="autoZero"/>
        <c:crossBetween val="between"/>
      </c:valAx>
      <c:spPr>
        <a:noFill/>
        <a:ln>
          <a:noFill/>
        </a:ln>
        <a:effectLst/>
      </c:spPr>
    </c:plotArea>
    <c:legend>
      <c:legendPos val="b"/>
      <c:layout>
        <c:manualLayout>
          <c:xMode val="edge"/>
          <c:yMode val="edge"/>
          <c:x val="0.40725809273840774"/>
          <c:y val="6.0763342082239678E-2"/>
          <c:w val="0.3354838145231846"/>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dPt>
            <c:idx val="14"/>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2-35D1-4839-907C-493A6BDBC0A3}"/>
              </c:ext>
            </c:extLst>
          </c:dPt>
          <c:dPt>
            <c:idx val="15"/>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3-35D1-4839-907C-493A6BDBC0A3}"/>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01-35D1-4839-907C-493A6BDBC0A3}"/>
              </c:ext>
            </c:extLst>
          </c:dPt>
          <c:cat>
            <c:strRef>
              <c:f>'3.2'!$A$4:$A$29</c:f>
              <c:strCache>
                <c:ptCount val="26"/>
                <c:pt idx="0">
                  <c:v>LU</c:v>
                </c:pt>
                <c:pt idx="1">
                  <c:v>CH</c:v>
                </c:pt>
                <c:pt idx="2">
                  <c:v>NL</c:v>
                </c:pt>
                <c:pt idx="3">
                  <c:v>UK</c:v>
                </c:pt>
                <c:pt idx="4">
                  <c:v>FR</c:v>
                </c:pt>
                <c:pt idx="5">
                  <c:v>AT</c:v>
                </c:pt>
                <c:pt idx="6">
                  <c:v>DK</c:v>
                </c:pt>
                <c:pt idx="7">
                  <c:v>SE</c:v>
                </c:pt>
                <c:pt idx="8">
                  <c:v>IE</c:v>
                </c:pt>
                <c:pt idx="9">
                  <c:v>PT</c:v>
                </c:pt>
                <c:pt idx="10">
                  <c:v>BE</c:v>
                </c:pt>
                <c:pt idx="11">
                  <c:v>EE</c:v>
                </c:pt>
                <c:pt idx="12">
                  <c:v>HU</c:v>
                </c:pt>
                <c:pt idx="13">
                  <c:v>FI</c:v>
                </c:pt>
                <c:pt idx="14">
                  <c:v>OECD</c:v>
                </c:pt>
                <c:pt idx="15">
                  <c:v>EÚ 22</c:v>
                </c:pt>
                <c:pt idx="16">
                  <c:v>DE</c:v>
                </c:pt>
                <c:pt idx="17">
                  <c:v>CZ</c:v>
                </c:pt>
                <c:pt idx="18">
                  <c:v>SI</c:v>
                </c:pt>
                <c:pt idx="19">
                  <c:v>ES</c:v>
                </c:pt>
                <c:pt idx="20">
                  <c:v>IT</c:v>
                </c:pt>
                <c:pt idx="21">
                  <c:v>LV</c:v>
                </c:pt>
                <c:pt idx="22">
                  <c:v>SK</c:v>
                </c:pt>
                <c:pt idx="23">
                  <c:v>PL</c:v>
                </c:pt>
                <c:pt idx="24">
                  <c:v>LT</c:v>
                </c:pt>
                <c:pt idx="25">
                  <c:v>EL</c:v>
                </c:pt>
              </c:strCache>
            </c:strRef>
          </c:cat>
          <c:val>
            <c:numRef>
              <c:f>'3.2'!$B$4:$B$29</c:f>
              <c:numCache>
                <c:formatCode>#,##0.00</c:formatCode>
                <c:ptCount val="26"/>
                <c:pt idx="0">
                  <c:v>0.89012620638455997</c:v>
                </c:pt>
                <c:pt idx="1">
                  <c:v>0.56633144530497004</c:v>
                </c:pt>
                <c:pt idx="2">
                  <c:v>0.47858926722299999</c:v>
                </c:pt>
                <c:pt idx="3">
                  <c:v>0.41179514178860999</c:v>
                </c:pt>
                <c:pt idx="4">
                  <c:v>0.37861831160581999</c:v>
                </c:pt>
                <c:pt idx="5">
                  <c:v>0.36750111786785999</c:v>
                </c:pt>
                <c:pt idx="6">
                  <c:v>0.36137140337338997</c:v>
                </c:pt>
                <c:pt idx="7">
                  <c:v>0.35602618934791003</c:v>
                </c:pt>
                <c:pt idx="8">
                  <c:v>0.35544810525131998</c:v>
                </c:pt>
                <c:pt idx="9">
                  <c:v>0.33074146070536004</c:v>
                </c:pt>
                <c:pt idx="10">
                  <c:v>0.32645799744260001</c:v>
                </c:pt>
                <c:pt idx="11">
                  <c:v>0.25602605863192002</c:v>
                </c:pt>
                <c:pt idx="12">
                  <c:v>0.25472700233694001</c:v>
                </c:pt>
                <c:pt idx="13">
                  <c:v>0.25024384957190998</c:v>
                </c:pt>
                <c:pt idx="14">
                  <c:v>0.24325551986694</c:v>
                </c:pt>
                <c:pt idx="15">
                  <c:v>0.24186002731323</c:v>
                </c:pt>
                <c:pt idx="16">
                  <c:v>0.23088117825996998</c:v>
                </c:pt>
                <c:pt idx="17">
                  <c:v>0.22262652993715001</c:v>
                </c:pt>
                <c:pt idx="18">
                  <c:v>0.20145190562613</c:v>
                </c:pt>
                <c:pt idx="19">
                  <c:v>0.19222508822862999</c:v>
                </c:pt>
                <c:pt idx="20">
                  <c:v>0.15808835188532999</c:v>
                </c:pt>
                <c:pt idx="21">
                  <c:v>0.11695906432748</c:v>
                </c:pt>
                <c:pt idx="22">
                  <c:v>0.11583888552392001</c:v>
                </c:pt>
                <c:pt idx="23">
                  <c:v>7.9377339433189004E-2</c:v>
                </c:pt>
                <c:pt idx="24">
                  <c:v>6.5837600585222991E-2</c:v>
                </c:pt>
                <c:pt idx="25">
                  <c:v>1.5112137838098E-2</c:v>
                </c:pt>
              </c:numCache>
            </c:numRef>
          </c:val>
          <c:extLst>
            <c:ext xmlns:c16="http://schemas.microsoft.com/office/drawing/2014/chart" uri="{C3380CC4-5D6E-409C-BE32-E72D297353CC}">
              <c16:uniqueId val="{00000000-35D1-4839-907C-493A6BDBC0A3}"/>
            </c:ext>
          </c:extLst>
        </c:ser>
        <c:dLbls>
          <c:showLegendKey val="0"/>
          <c:showVal val="0"/>
          <c:showCatName val="0"/>
          <c:showSerName val="0"/>
          <c:showPercent val="0"/>
          <c:showBubbleSize val="0"/>
        </c:dLbls>
        <c:gapWidth val="219"/>
        <c:overlap val="-27"/>
        <c:axId val="425512271"/>
        <c:axId val="425512687"/>
      </c:barChart>
      <c:catAx>
        <c:axId val="425512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425512687"/>
        <c:crosses val="autoZero"/>
        <c:auto val="1"/>
        <c:lblAlgn val="ctr"/>
        <c:lblOffset val="100"/>
        <c:noMultiLvlLbl val="0"/>
      </c:catAx>
      <c:valAx>
        <c:axId val="4255126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4255122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3977961455169"/>
          <c:y val="4.6996939311711824E-2"/>
          <c:w val="0.79203231332739665"/>
          <c:h val="0.87534646010390593"/>
        </c:manualLayout>
      </c:layout>
      <c:barChart>
        <c:barDir val="bar"/>
        <c:grouping val="stacked"/>
        <c:varyColors val="0"/>
        <c:ser>
          <c:idx val="0"/>
          <c:order val="0"/>
          <c:tx>
            <c:strRef>
              <c:f>'3.3'!$J$5</c:f>
              <c:strCache>
                <c:ptCount val="1"/>
                <c:pt idx="0">
                  <c:v>výučba</c:v>
                </c:pt>
              </c:strCache>
            </c:strRef>
          </c:tx>
          <c:spPr>
            <a:solidFill>
              <a:schemeClr val="bg2"/>
            </a:solidFill>
            <a:ln>
              <a:noFill/>
            </a:ln>
            <a:effectLst/>
          </c:spPr>
          <c:invertIfNegative val="0"/>
          <c:dPt>
            <c:idx val="3"/>
            <c:invertIfNegative val="0"/>
            <c:bubble3D val="0"/>
            <c:spPr>
              <a:solidFill>
                <a:schemeClr val="bg2"/>
              </a:solidFill>
              <a:ln>
                <a:noFill/>
              </a:ln>
              <a:effectLst/>
            </c:spPr>
            <c:extLst>
              <c:ext xmlns:c16="http://schemas.microsoft.com/office/drawing/2014/chart" uri="{C3380CC4-5D6E-409C-BE32-E72D297353CC}">
                <c16:uniqueId val="{00000001-A441-487C-BA93-34B1FF77390F}"/>
              </c:ext>
            </c:extLst>
          </c:dPt>
          <c:dPt>
            <c:idx val="14"/>
            <c:invertIfNegative val="0"/>
            <c:bubble3D val="0"/>
            <c:spPr>
              <a:solidFill>
                <a:schemeClr val="bg2"/>
              </a:solidFill>
              <a:ln>
                <a:noFill/>
              </a:ln>
              <a:effectLst/>
            </c:spPr>
            <c:extLst>
              <c:ext xmlns:c16="http://schemas.microsoft.com/office/drawing/2014/chart" uri="{C3380CC4-5D6E-409C-BE32-E72D297353CC}">
                <c16:uniqueId val="{00000003-A441-487C-BA93-34B1FF77390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'3.3'!$I$6:$I$29</c:f>
              <c:strCache>
                <c:ptCount val="24"/>
                <c:pt idx="0">
                  <c:v>LU</c:v>
                </c:pt>
                <c:pt idx="1">
                  <c:v>SE</c:v>
                </c:pt>
                <c:pt idx="2">
                  <c:v>DK</c:v>
                </c:pt>
                <c:pt idx="3">
                  <c:v>AT</c:v>
                </c:pt>
                <c:pt idx="4">
                  <c:v>BE</c:v>
                </c:pt>
                <c:pt idx="5">
                  <c:v>NL</c:v>
                </c:pt>
                <c:pt idx="6">
                  <c:v>DE</c:v>
                </c:pt>
                <c:pt idx="7">
                  <c:v>OECD priemer</c:v>
                </c:pt>
                <c:pt idx="8">
                  <c:v>EÚ 22 priemer</c:v>
                </c:pt>
                <c:pt idx="9">
                  <c:v>FR</c:v>
                </c:pt>
                <c:pt idx="10">
                  <c:v>FI</c:v>
                </c:pt>
                <c:pt idx="11">
                  <c:v>CZ</c:v>
                </c:pt>
                <c:pt idx="12">
                  <c:v>IE</c:v>
                </c:pt>
                <c:pt idx="13">
                  <c:v>EE</c:v>
                </c:pt>
                <c:pt idx="14">
                  <c:v>SI</c:v>
                </c:pt>
                <c:pt idx="15">
                  <c:v>ES</c:v>
                </c:pt>
                <c:pt idx="16">
                  <c:v>PL</c:v>
                </c:pt>
                <c:pt idx="17">
                  <c:v>SK</c:v>
                </c:pt>
                <c:pt idx="18">
                  <c:v>LV</c:v>
                </c:pt>
                <c:pt idx="19">
                  <c:v>IT</c:v>
                </c:pt>
                <c:pt idx="20">
                  <c:v>HU</c:v>
                </c:pt>
                <c:pt idx="21">
                  <c:v>PT</c:v>
                </c:pt>
                <c:pt idx="22">
                  <c:v>LT</c:v>
                </c:pt>
                <c:pt idx="23">
                  <c:v>EL</c:v>
                </c:pt>
              </c:strCache>
            </c:strRef>
          </c:cat>
          <c:val>
            <c:numRef>
              <c:f>'3.3'!$J$6:$J$29</c:f>
              <c:numCache>
                <c:formatCode>0.0</c:formatCode>
                <c:ptCount val="24"/>
                <c:pt idx="0">
                  <c:v>29.012509999999999</c:v>
                </c:pt>
                <c:pt idx="1">
                  <c:v>12.08445</c:v>
                </c:pt>
                <c:pt idx="2">
                  <c:v>9.8393160000000002</c:v>
                </c:pt>
                <c:pt idx="4">
                  <c:v>12.811459999999999</c:v>
                </c:pt>
                <c:pt idx="5">
                  <c:v>13.299389999999999</c:v>
                </c:pt>
                <c:pt idx="6">
                  <c:v>10.16558</c:v>
                </c:pt>
                <c:pt idx="7">
                  <c:v>11.974584538461542</c:v>
                </c:pt>
                <c:pt idx="8">
                  <c:v>10.925037052631579</c:v>
                </c:pt>
                <c:pt idx="9">
                  <c:v>11.8888</c:v>
                </c:pt>
                <c:pt idx="10">
                  <c:v>9.6352990000000016</c:v>
                </c:pt>
                <c:pt idx="11">
                  <c:v>11.230270000000001</c:v>
                </c:pt>
                <c:pt idx="12">
                  <c:v>10.88532</c:v>
                </c:pt>
                <c:pt idx="13">
                  <c:v>9.2890959999999989</c:v>
                </c:pt>
                <c:pt idx="15">
                  <c:v>10.03729</c:v>
                </c:pt>
                <c:pt idx="16">
                  <c:v>8.7470180000000006</c:v>
                </c:pt>
                <c:pt idx="17">
                  <c:v>8.0128640000000004</c:v>
                </c:pt>
                <c:pt idx="18">
                  <c:v>9.1324459999999998</c:v>
                </c:pt>
                <c:pt idx="19">
                  <c:v>7.6543220000000005</c:v>
                </c:pt>
                <c:pt idx="20">
                  <c:v>8.6431769999999997</c:v>
                </c:pt>
                <c:pt idx="21">
                  <c:v>8.4322700000000008</c:v>
                </c:pt>
                <c:pt idx="22">
                  <c:v>6.774826</c:v>
                </c:pt>
              </c:numCache>
            </c:numRef>
          </c:val>
          <c:extLst>
            <c:ext xmlns:c16="http://schemas.microsoft.com/office/drawing/2014/chart" uri="{C3380CC4-5D6E-409C-BE32-E72D297353CC}">
              <c16:uniqueId val="{00000004-A441-487C-BA93-34B1FF77390F}"/>
            </c:ext>
          </c:extLst>
        </c:ser>
        <c:ser>
          <c:idx val="1"/>
          <c:order val="1"/>
          <c:tx>
            <c:strRef>
              <c:f>'3.3'!$K$5</c:f>
              <c:strCache>
                <c:ptCount val="1"/>
                <c:pt idx="0">
                  <c:v>výučba a doplnkové služby</c:v>
                </c:pt>
              </c:strCache>
            </c:strRef>
          </c:tx>
          <c:spPr>
            <a:solidFill>
              <a:schemeClr val="accent2"/>
            </a:solidFill>
            <a:ln>
              <a:noFill/>
            </a:ln>
            <a:effectLst/>
          </c:spPr>
          <c:invertIfNegative val="0"/>
          <c:dPt>
            <c:idx val="3"/>
            <c:invertIfNegative val="0"/>
            <c:bubble3D val="0"/>
            <c:spPr>
              <a:solidFill>
                <a:schemeClr val="tx2"/>
              </a:solidFill>
              <a:ln>
                <a:noFill/>
              </a:ln>
              <a:effectLst/>
            </c:spPr>
            <c:extLst>
              <c:ext xmlns:c16="http://schemas.microsoft.com/office/drawing/2014/chart" uri="{C3380CC4-5D6E-409C-BE32-E72D297353CC}">
                <c16:uniqueId val="{00000018-A441-487C-BA93-34B1FF77390F}"/>
              </c:ext>
            </c:extLst>
          </c:dPt>
          <c:dPt>
            <c:idx val="14"/>
            <c:invertIfNegative val="0"/>
            <c:bubble3D val="0"/>
            <c:spPr>
              <a:solidFill>
                <a:schemeClr val="tx2"/>
              </a:solidFill>
              <a:ln>
                <a:noFill/>
              </a:ln>
              <a:effectLst/>
            </c:spPr>
            <c:extLst>
              <c:ext xmlns:c16="http://schemas.microsoft.com/office/drawing/2014/chart" uri="{C3380CC4-5D6E-409C-BE32-E72D297353CC}">
                <c16:uniqueId val="{00000017-A441-487C-BA93-34B1FF77390F}"/>
              </c:ext>
            </c:extLst>
          </c:dPt>
          <c:dPt>
            <c:idx val="23"/>
            <c:invertIfNegative val="0"/>
            <c:bubble3D val="0"/>
            <c:spPr>
              <a:solidFill>
                <a:schemeClr val="tx2"/>
              </a:solidFill>
              <a:ln>
                <a:noFill/>
              </a:ln>
              <a:effectLst/>
            </c:spPr>
            <c:extLst>
              <c:ext xmlns:c16="http://schemas.microsoft.com/office/drawing/2014/chart" uri="{C3380CC4-5D6E-409C-BE32-E72D297353CC}">
                <c16:uniqueId val="{00000019-A441-487C-BA93-34B1FF77390F}"/>
              </c:ext>
            </c:extLst>
          </c:dPt>
          <c:dLbls>
            <c:dLbl>
              <c:idx val="0"/>
              <c:delete val="1"/>
              <c:extLst>
                <c:ext xmlns:c15="http://schemas.microsoft.com/office/drawing/2012/chart" uri="{CE6537A1-D6FC-4f65-9D91-7224C49458BB}"/>
                <c:ext xmlns:c16="http://schemas.microsoft.com/office/drawing/2014/chart" uri="{C3380CC4-5D6E-409C-BE32-E72D297353CC}">
                  <c16:uniqueId val="{00000005-A441-487C-BA93-34B1FF77390F}"/>
                </c:ext>
              </c:extLst>
            </c:dLbl>
            <c:dLbl>
              <c:idx val="2"/>
              <c:delete val="1"/>
              <c:extLst>
                <c:ext xmlns:c15="http://schemas.microsoft.com/office/drawing/2012/chart" uri="{CE6537A1-D6FC-4f65-9D91-7224C49458BB}"/>
                <c:ext xmlns:c16="http://schemas.microsoft.com/office/drawing/2014/chart" uri="{C3380CC4-5D6E-409C-BE32-E72D297353CC}">
                  <c16:uniqueId val="{00000006-A441-487C-BA93-34B1FF77390F}"/>
                </c:ext>
              </c:extLst>
            </c:dLbl>
            <c:dLbl>
              <c:idx val="4"/>
              <c:delete val="1"/>
              <c:extLst>
                <c:ext xmlns:c15="http://schemas.microsoft.com/office/drawing/2012/chart" uri="{CE6537A1-D6FC-4f65-9D91-7224C49458BB}"/>
                <c:ext xmlns:c16="http://schemas.microsoft.com/office/drawing/2014/chart" uri="{C3380CC4-5D6E-409C-BE32-E72D297353CC}">
                  <c16:uniqueId val="{00000007-A441-487C-BA93-34B1FF77390F}"/>
                </c:ext>
              </c:extLst>
            </c:dLbl>
            <c:dLbl>
              <c:idx val="6"/>
              <c:delete val="1"/>
              <c:extLst>
                <c:ext xmlns:c15="http://schemas.microsoft.com/office/drawing/2012/chart" uri="{CE6537A1-D6FC-4f65-9D91-7224C49458BB}"/>
                <c:ext xmlns:c16="http://schemas.microsoft.com/office/drawing/2014/chart" uri="{C3380CC4-5D6E-409C-BE32-E72D297353CC}">
                  <c16:uniqueId val="{00000008-A441-487C-BA93-34B1FF77390F}"/>
                </c:ext>
              </c:extLst>
            </c:dLbl>
            <c:dLbl>
              <c:idx val="7"/>
              <c:delete val="1"/>
              <c:extLst>
                <c:ext xmlns:c15="http://schemas.microsoft.com/office/drawing/2012/chart" uri="{CE6537A1-D6FC-4f65-9D91-7224C49458BB}"/>
                <c:ext xmlns:c16="http://schemas.microsoft.com/office/drawing/2014/chart" uri="{C3380CC4-5D6E-409C-BE32-E72D297353CC}">
                  <c16:uniqueId val="{00000009-A441-487C-BA93-34B1FF77390F}"/>
                </c:ext>
              </c:extLst>
            </c:dLbl>
            <c:dLbl>
              <c:idx val="8"/>
              <c:delete val="1"/>
              <c:extLst>
                <c:ext xmlns:c15="http://schemas.microsoft.com/office/drawing/2012/chart" uri="{CE6537A1-D6FC-4f65-9D91-7224C49458BB}"/>
                <c:ext xmlns:c16="http://schemas.microsoft.com/office/drawing/2014/chart" uri="{C3380CC4-5D6E-409C-BE32-E72D297353CC}">
                  <c16:uniqueId val="{0000000A-A441-487C-BA93-34B1FF77390F}"/>
                </c:ext>
              </c:extLst>
            </c:dLbl>
            <c:dLbl>
              <c:idx val="9"/>
              <c:delete val="1"/>
              <c:extLst>
                <c:ext xmlns:c15="http://schemas.microsoft.com/office/drawing/2012/chart" uri="{CE6537A1-D6FC-4f65-9D91-7224C49458BB}"/>
                <c:ext xmlns:c16="http://schemas.microsoft.com/office/drawing/2014/chart" uri="{C3380CC4-5D6E-409C-BE32-E72D297353CC}">
                  <c16:uniqueId val="{0000000B-A441-487C-BA93-34B1FF77390F}"/>
                </c:ext>
              </c:extLst>
            </c:dLbl>
            <c:dLbl>
              <c:idx val="11"/>
              <c:delete val="1"/>
              <c:extLst>
                <c:ext xmlns:c15="http://schemas.microsoft.com/office/drawing/2012/chart" uri="{CE6537A1-D6FC-4f65-9D91-7224C49458BB}"/>
                <c:ext xmlns:c16="http://schemas.microsoft.com/office/drawing/2014/chart" uri="{C3380CC4-5D6E-409C-BE32-E72D297353CC}">
                  <c16:uniqueId val="{0000000C-A441-487C-BA93-34B1FF77390F}"/>
                </c:ext>
              </c:extLst>
            </c:dLbl>
            <c:dLbl>
              <c:idx val="12"/>
              <c:delete val="1"/>
              <c:extLst>
                <c:ext xmlns:c15="http://schemas.microsoft.com/office/drawing/2012/chart" uri="{CE6537A1-D6FC-4f65-9D91-7224C49458BB}"/>
                <c:ext xmlns:c16="http://schemas.microsoft.com/office/drawing/2014/chart" uri="{C3380CC4-5D6E-409C-BE32-E72D297353CC}">
                  <c16:uniqueId val="{0000000D-A441-487C-BA93-34B1FF77390F}"/>
                </c:ext>
              </c:extLst>
            </c:dLbl>
            <c:dLbl>
              <c:idx val="13"/>
              <c:delete val="1"/>
              <c:extLst>
                <c:ext xmlns:c15="http://schemas.microsoft.com/office/drawing/2012/chart" uri="{CE6537A1-D6FC-4f65-9D91-7224C49458BB}"/>
                <c:ext xmlns:c16="http://schemas.microsoft.com/office/drawing/2014/chart" uri="{C3380CC4-5D6E-409C-BE32-E72D297353CC}">
                  <c16:uniqueId val="{0000000E-A441-487C-BA93-34B1FF77390F}"/>
                </c:ext>
              </c:extLst>
            </c:dLbl>
            <c:dLbl>
              <c:idx val="15"/>
              <c:delete val="1"/>
              <c:extLst>
                <c:ext xmlns:c15="http://schemas.microsoft.com/office/drawing/2012/chart" uri="{CE6537A1-D6FC-4f65-9D91-7224C49458BB}"/>
                <c:ext xmlns:c16="http://schemas.microsoft.com/office/drawing/2014/chart" uri="{C3380CC4-5D6E-409C-BE32-E72D297353CC}">
                  <c16:uniqueId val="{0000000F-A441-487C-BA93-34B1FF77390F}"/>
                </c:ext>
              </c:extLst>
            </c:dLbl>
            <c:dLbl>
              <c:idx val="16"/>
              <c:delete val="1"/>
              <c:extLst>
                <c:ext xmlns:c15="http://schemas.microsoft.com/office/drawing/2012/chart" uri="{CE6537A1-D6FC-4f65-9D91-7224C49458BB}"/>
                <c:ext xmlns:c16="http://schemas.microsoft.com/office/drawing/2014/chart" uri="{C3380CC4-5D6E-409C-BE32-E72D297353CC}">
                  <c16:uniqueId val="{00000010-A441-487C-BA93-34B1FF77390F}"/>
                </c:ext>
              </c:extLst>
            </c:dLbl>
            <c:dLbl>
              <c:idx val="17"/>
              <c:delete val="1"/>
              <c:extLst>
                <c:ext xmlns:c15="http://schemas.microsoft.com/office/drawing/2012/chart" uri="{CE6537A1-D6FC-4f65-9D91-7224C49458BB}"/>
                <c:ext xmlns:c16="http://schemas.microsoft.com/office/drawing/2014/chart" uri="{C3380CC4-5D6E-409C-BE32-E72D297353CC}">
                  <c16:uniqueId val="{00000011-A441-487C-BA93-34B1FF77390F}"/>
                </c:ext>
              </c:extLst>
            </c:dLbl>
            <c:dLbl>
              <c:idx val="18"/>
              <c:delete val="1"/>
              <c:extLst>
                <c:ext xmlns:c15="http://schemas.microsoft.com/office/drawing/2012/chart" uri="{CE6537A1-D6FC-4f65-9D91-7224C49458BB}"/>
                <c:ext xmlns:c16="http://schemas.microsoft.com/office/drawing/2014/chart" uri="{C3380CC4-5D6E-409C-BE32-E72D297353CC}">
                  <c16:uniqueId val="{00000012-A441-487C-BA93-34B1FF77390F}"/>
                </c:ext>
              </c:extLst>
            </c:dLbl>
            <c:dLbl>
              <c:idx val="23"/>
              <c:layout>
                <c:manualLayout>
                  <c:x val="-2.2742551246921868E-17"/>
                  <c:y val="1.986264977679347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441-487C-BA93-34B1FF77390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'3.3'!$I$6:$I$29</c:f>
              <c:strCache>
                <c:ptCount val="24"/>
                <c:pt idx="0">
                  <c:v>LU</c:v>
                </c:pt>
                <c:pt idx="1">
                  <c:v>SE</c:v>
                </c:pt>
                <c:pt idx="2">
                  <c:v>DK</c:v>
                </c:pt>
                <c:pt idx="3">
                  <c:v>AT</c:v>
                </c:pt>
                <c:pt idx="4">
                  <c:v>BE</c:v>
                </c:pt>
                <c:pt idx="5">
                  <c:v>NL</c:v>
                </c:pt>
                <c:pt idx="6">
                  <c:v>DE</c:v>
                </c:pt>
                <c:pt idx="7">
                  <c:v>OECD priemer</c:v>
                </c:pt>
                <c:pt idx="8">
                  <c:v>EÚ 22 priemer</c:v>
                </c:pt>
                <c:pt idx="9">
                  <c:v>FR</c:v>
                </c:pt>
                <c:pt idx="10">
                  <c:v>FI</c:v>
                </c:pt>
                <c:pt idx="11">
                  <c:v>CZ</c:v>
                </c:pt>
                <c:pt idx="12">
                  <c:v>IE</c:v>
                </c:pt>
                <c:pt idx="13">
                  <c:v>EE</c:v>
                </c:pt>
                <c:pt idx="14">
                  <c:v>SI</c:v>
                </c:pt>
                <c:pt idx="15">
                  <c:v>ES</c:v>
                </c:pt>
                <c:pt idx="16">
                  <c:v>PL</c:v>
                </c:pt>
                <c:pt idx="17">
                  <c:v>SK</c:v>
                </c:pt>
                <c:pt idx="18">
                  <c:v>LV</c:v>
                </c:pt>
                <c:pt idx="19">
                  <c:v>IT</c:v>
                </c:pt>
                <c:pt idx="20">
                  <c:v>HU</c:v>
                </c:pt>
                <c:pt idx="21">
                  <c:v>PT</c:v>
                </c:pt>
                <c:pt idx="22">
                  <c:v>LT</c:v>
                </c:pt>
                <c:pt idx="23">
                  <c:v>EL</c:v>
                </c:pt>
              </c:strCache>
            </c:strRef>
          </c:cat>
          <c:val>
            <c:numRef>
              <c:f>'3.3'!$K$6:$K$29</c:f>
              <c:numCache>
                <c:formatCode>##.#</c:formatCode>
                <c:ptCount val="24"/>
                <c:pt idx="3">
                  <c:v>15.533479</c:v>
                </c:pt>
                <c:pt idx="14">
                  <c:v>11.873373999999998</c:v>
                </c:pt>
                <c:pt idx="23">
                  <c:v>2.5378619999999996</c:v>
                </c:pt>
              </c:numCache>
            </c:numRef>
          </c:val>
          <c:extLst>
            <c:ext xmlns:c16="http://schemas.microsoft.com/office/drawing/2014/chart" uri="{C3380CC4-5D6E-409C-BE32-E72D297353CC}">
              <c16:uniqueId val="{00000013-A441-487C-BA93-34B1FF77390F}"/>
            </c:ext>
          </c:extLst>
        </c:ser>
        <c:ser>
          <c:idx val="2"/>
          <c:order val="2"/>
          <c:tx>
            <c:strRef>
              <c:f>'3.3'!$L$5</c:f>
              <c:strCache>
                <c:ptCount val="1"/>
                <c:pt idx="0">
                  <c:v>doplnkové služby</c:v>
                </c:pt>
              </c:strCache>
            </c:strRef>
          </c:tx>
          <c:spPr>
            <a:solidFill>
              <a:schemeClr val="accent1"/>
            </a:solidFill>
            <a:ln>
              <a:noFill/>
            </a:ln>
            <a:effectLst/>
          </c:spPr>
          <c:invertIfNegative val="0"/>
          <c:dLbls>
            <c:delete val="1"/>
          </c:dLbls>
          <c:cat>
            <c:strRef>
              <c:f>'3.3'!$I$6:$I$29</c:f>
              <c:strCache>
                <c:ptCount val="24"/>
                <c:pt idx="0">
                  <c:v>LU</c:v>
                </c:pt>
                <c:pt idx="1">
                  <c:v>SE</c:v>
                </c:pt>
                <c:pt idx="2">
                  <c:v>DK</c:v>
                </c:pt>
                <c:pt idx="3">
                  <c:v>AT</c:v>
                </c:pt>
                <c:pt idx="4">
                  <c:v>BE</c:v>
                </c:pt>
                <c:pt idx="5">
                  <c:v>NL</c:v>
                </c:pt>
                <c:pt idx="6">
                  <c:v>DE</c:v>
                </c:pt>
                <c:pt idx="7">
                  <c:v>OECD priemer</c:v>
                </c:pt>
                <c:pt idx="8">
                  <c:v>EÚ 22 priemer</c:v>
                </c:pt>
                <c:pt idx="9">
                  <c:v>FR</c:v>
                </c:pt>
                <c:pt idx="10">
                  <c:v>FI</c:v>
                </c:pt>
                <c:pt idx="11">
                  <c:v>CZ</c:v>
                </c:pt>
                <c:pt idx="12">
                  <c:v>IE</c:v>
                </c:pt>
                <c:pt idx="13">
                  <c:v>EE</c:v>
                </c:pt>
                <c:pt idx="14">
                  <c:v>SI</c:v>
                </c:pt>
                <c:pt idx="15">
                  <c:v>ES</c:v>
                </c:pt>
                <c:pt idx="16">
                  <c:v>PL</c:v>
                </c:pt>
                <c:pt idx="17">
                  <c:v>SK</c:v>
                </c:pt>
                <c:pt idx="18">
                  <c:v>LV</c:v>
                </c:pt>
                <c:pt idx="19">
                  <c:v>IT</c:v>
                </c:pt>
                <c:pt idx="20">
                  <c:v>HU</c:v>
                </c:pt>
                <c:pt idx="21">
                  <c:v>PT</c:v>
                </c:pt>
                <c:pt idx="22">
                  <c:v>LT</c:v>
                </c:pt>
                <c:pt idx="23">
                  <c:v>EL</c:v>
                </c:pt>
              </c:strCache>
            </c:strRef>
          </c:cat>
          <c:val>
            <c:numRef>
              <c:f>'3.3'!$L$6:$L$29</c:f>
              <c:numCache>
                <c:formatCode>##.#</c:formatCode>
                <c:ptCount val="24"/>
                <c:pt idx="0">
                  <c:v>1.0501120000000002</c:v>
                </c:pt>
                <c:pt idx="2" formatCode="##.000">
                  <c:v>1.5840369999999999E-3</c:v>
                </c:pt>
                <c:pt idx="4">
                  <c:v>0.9485015</c:v>
                </c:pt>
                <c:pt idx="6">
                  <c:v>0.98195790000000005</c:v>
                </c:pt>
                <c:pt idx="7">
                  <c:v>0.71267712180769238</c:v>
                </c:pt>
                <c:pt idx="8">
                  <c:v>0.58397260299999987</c:v>
                </c:pt>
                <c:pt idx="9">
                  <c:v>0.84170739999999999</c:v>
                </c:pt>
                <c:pt idx="11">
                  <c:v>9.9056520000000009E-2</c:v>
                </c:pt>
                <c:pt idx="12">
                  <c:v>0.65596500000000002</c:v>
                </c:pt>
                <c:pt idx="13">
                  <c:v>0.93285269999999998</c:v>
                </c:pt>
                <c:pt idx="15">
                  <c:v>0.64375959999999999</c:v>
                </c:pt>
                <c:pt idx="16">
                  <c:v>0.23094890000000001</c:v>
                </c:pt>
                <c:pt idx="17">
                  <c:v>2.0198100000000001</c:v>
                </c:pt>
                <c:pt idx="18">
                  <c:v>0.13551580000000002</c:v>
                </c:pt>
                <c:pt idx="19">
                  <c:v>0.44666220000000001</c:v>
                </c:pt>
                <c:pt idx="20">
                  <c:v>0.62564260000000005</c:v>
                </c:pt>
                <c:pt idx="21">
                  <c:v>0.40535129999999997</c:v>
                </c:pt>
                <c:pt idx="22">
                  <c:v>1.076052</c:v>
                </c:pt>
              </c:numCache>
            </c:numRef>
          </c:val>
          <c:extLst>
            <c:ext xmlns:c16="http://schemas.microsoft.com/office/drawing/2014/chart" uri="{C3380CC4-5D6E-409C-BE32-E72D297353CC}">
              <c16:uniqueId val="{00000014-A441-487C-BA93-34B1FF77390F}"/>
            </c:ext>
          </c:extLst>
        </c:ser>
        <c:ser>
          <c:idx val="3"/>
          <c:order val="3"/>
          <c:tx>
            <c:strRef>
              <c:f>'3.3'!$M$5</c:f>
              <c:strCache>
                <c:ptCount val="1"/>
                <c:pt idx="0">
                  <c:v>výskum a vývoj</c:v>
                </c:pt>
              </c:strCache>
            </c:strRef>
          </c:tx>
          <c:spPr>
            <a:solidFill>
              <a:schemeClr val="accent3">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'3.3'!$I$6:$I$29</c:f>
              <c:strCache>
                <c:ptCount val="24"/>
                <c:pt idx="0">
                  <c:v>LU</c:v>
                </c:pt>
                <c:pt idx="1">
                  <c:v>SE</c:v>
                </c:pt>
                <c:pt idx="2">
                  <c:v>DK</c:v>
                </c:pt>
                <c:pt idx="3">
                  <c:v>AT</c:v>
                </c:pt>
                <c:pt idx="4">
                  <c:v>BE</c:v>
                </c:pt>
                <c:pt idx="5">
                  <c:v>NL</c:v>
                </c:pt>
                <c:pt idx="6">
                  <c:v>DE</c:v>
                </c:pt>
                <c:pt idx="7">
                  <c:v>OECD priemer</c:v>
                </c:pt>
                <c:pt idx="8">
                  <c:v>EÚ 22 priemer</c:v>
                </c:pt>
                <c:pt idx="9">
                  <c:v>FR</c:v>
                </c:pt>
                <c:pt idx="10">
                  <c:v>FI</c:v>
                </c:pt>
                <c:pt idx="11">
                  <c:v>CZ</c:v>
                </c:pt>
                <c:pt idx="12">
                  <c:v>IE</c:v>
                </c:pt>
                <c:pt idx="13">
                  <c:v>EE</c:v>
                </c:pt>
                <c:pt idx="14">
                  <c:v>SI</c:v>
                </c:pt>
                <c:pt idx="15">
                  <c:v>ES</c:v>
                </c:pt>
                <c:pt idx="16">
                  <c:v>PL</c:v>
                </c:pt>
                <c:pt idx="17">
                  <c:v>SK</c:v>
                </c:pt>
                <c:pt idx="18">
                  <c:v>LV</c:v>
                </c:pt>
                <c:pt idx="19">
                  <c:v>IT</c:v>
                </c:pt>
                <c:pt idx="20">
                  <c:v>HU</c:v>
                </c:pt>
                <c:pt idx="21">
                  <c:v>PT</c:v>
                </c:pt>
                <c:pt idx="22">
                  <c:v>LT</c:v>
                </c:pt>
                <c:pt idx="23">
                  <c:v>EL</c:v>
                </c:pt>
              </c:strCache>
            </c:strRef>
          </c:cat>
          <c:val>
            <c:numRef>
              <c:f>'3.3'!$M$6:$M$29</c:f>
              <c:numCache>
                <c:formatCode>##.#</c:formatCode>
                <c:ptCount val="24"/>
                <c:pt idx="0">
                  <c:v>21.915650000000003</c:v>
                </c:pt>
                <c:pt idx="1">
                  <c:v>13.96153</c:v>
                </c:pt>
                <c:pt idx="2">
                  <c:v>11.817120000000001</c:v>
                </c:pt>
                <c:pt idx="3">
                  <c:v>5.7956310000000002</c:v>
                </c:pt>
                <c:pt idx="4">
                  <c:v>7.3217209999999993</c:v>
                </c:pt>
                <c:pt idx="5">
                  <c:v>7.5892089999999994</c:v>
                </c:pt>
                <c:pt idx="6">
                  <c:v>8.4604390000000009</c:v>
                </c:pt>
                <c:pt idx="7">
                  <c:v>6.1981604076923098</c:v>
                </c:pt>
                <c:pt idx="8">
                  <c:v>6.8041898947368429</c:v>
                </c:pt>
                <c:pt idx="9">
                  <c:v>5.4054250000000001</c:v>
                </c:pt>
                <c:pt idx="10">
                  <c:v>8.4931990000000006</c:v>
                </c:pt>
                <c:pt idx="11">
                  <c:v>6.0818590000000006</c:v>
                </c:pt>
                <c:pt idx="12">
                  <c:v>5.455311</c:v>
                </c:pt>
                <c:pt idx="13">
                  <c:v>6.5298050000000005</c:v>
                </c:pt>
                <c:pt idx="14">
                  <c:v>3.393446</c:v>
                </c:pt>
                <c:pt idx="15">
                  <c:v>3.5562680000000002</c:v>
                </c:pt>
                <c:pt idx="16">
                  <c:v>3.933748</c:v>
                </c:pt>
                <c:pt idx="17">
                  <c:v>2.7163550000000001</c:v>
                </c:pt>
                <c:pt idx="18">
                  <c:v>2.9181880000000002</c:v>
                </c:pt>
                <c:pt idx="19">
                  <c:v>4.076454</c:v>
                </c:pt>
                <c:pt idx="20">
                  <c:v>2.8385279999999997</c:v>
                </c:pt>
                <c:pt idx="21">
                  <c:v>3.0204140000000002</c:v>
                </c:pt>
                <c:pt idx="22">
                  <c:v>3.1883850000000002</c:v>
                </c:pt>
                <c:pt idx="23">
                  <c:v>1.6545650000000001</c:v>
                </c:pt>
              </c:numCache>
            </c:numRef>
          </c:val>
          <c:extLst>
            <c:ext xmlns:c16="http://schemas.microsoft.com/office/drawing/2014/chart" uri="{C3380CC4-5D6E-409C-BE32-E72D297353CC}">
              <c16:uniqueId val="{00000015-A441-487C-BA93-34B1FF77390F}"/>
            </c:ext>
          </c:extLst>
        </c:ser>
        <c:ser>
          <c:idx val="4"/>
          <c:order val="4"/>
          <c:tx>
            <c:strRef>
              <c:f>'3.3'!$N$5</c:f>
              <c:strCache>
                <c:ptCount val="1"/>
                <c:pt idx="0">
                  <c:v>spolu</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'3.3'!$I$6:$I$29</c:f>
              <c:strCache>
                <c:ptCount val="24"/>
                <c:pt idx="0">
                  <c:v>LU</c:v>
                </c:pt>
                <c:pt idx="1">
                  <c:v>SE</c:v>
                </c:pt>
                <c:pt idx="2">
                  <c:v>DK</c:v>
                </c:pt>
                <c:pt idx="3">
                  <c:v>AT</c:v>
                </c:pt>
                <c:pt idx="4">
                  <c:v>BE</c:v>
                </c:pt>
                <c:pt idx="5">
                  <c:v>NL</c:v>
                </c:pt>
                <c:pt idx="6">
                  <c:v>DE</c:v>
                </c:pt>
                <c:pt idx="7">
                  <c:v>OECD priemer</c:v>
                </c:pt>
                <c:pt idx="8">
                  <c:v>EÚ 22 priemer</c:v>
                </c:pt>
                <c:pt idx="9">
                  <c:v>FR</c:v>
                </c:pt>
                <c:pt idx="10">
                  <c:v>FI</c:v>
                </c:pt>
                <c:pt idx="11">
                  <c:v>CZ</c:v>
                </c:pt>
                <c:pt idx="12">
                  <c:v>IE</c:v>
                </c:pt>
                <c:pt idx="13">
                  <c:v>EE</c:v>
                </c:pt>
                <c:pt idx="14">
                  <c:v>SI</c:v>
                </c:pt>
                <c:pt idx="15">
                  <c:v>ES</c:v>
                </c:pt>
                <c:pt idx="16">
                  <c:v>PL</c:v>
                </c:pt>
                <c:pt idx="17">
                  <c:v>SK</c:v>
                </c:pt>
                <c:pt idx="18">
                  <c:v>LV</c:v>
                </c:pt>
                <c:pt idx="19">
                  <c:v>IT</c:v>
                </c:pt>
                <c:pt idx="20">
                  <c:v>HU</c:v>
                </c:pt>
                <c:pt idx="21">
                  <c:v>PT</c:v>
                </c:pt>
                <c:pt idx="22">
                  <c:v>LT</c:v>
                </c:pt>
                <c:pt idx="23">
                  <c:v>EL</c:v>
                </c:pt>
              </c:strCache>
            </c:strRef>
          </c:cat>
          <c:val>
            <c:numRef>
              <c:f>'3.3'!$N$6:$N$29</c:f>
              <c:numCache>
                <c:formatCode>0.0</c:formatCode>
                <c:ptCount val="24"/>
                <c:pt idx="0">
                  <c:v>51.978269999999995</c:v>
                </c:pt>
                <c:pt idx="1">
                  <c:v>26.04598</c:v>
                </c:pt>
                <c:pt idx="2">
                  <c:v>21.65802</c:v>
                </c:pt>
                <c:pt idx="3">
                  <c:v>21.32911</c:v>
                </c:pt>
                <c:pt idx="4">
                  <c:v>21.081679999999999</c:v>
                </c:pt>
                <c:pt idx="5">
                  <c:v>20.8886</c:v>
                </c:pt>
                <c:pt idx="6">
                  <c:v>19.607970000000002</c:v>
                </c:pt>
                <c:pt idx="7">
                  <c:v>18.885422067961542</c:v>
                </c:pt>
                <c:pt idx="8">
                  <c:v>18.313199550368424</c:v>
                </c:pt>
                <c:pt idx="9">
                  <c:v>18.135930000000002</c:v>
                </c:pt>
                <c:pt idx="10">
                  <c:v>18.128499999999999</c:v>
                </c:pt>
                <c:pt idx="11">
                  <c:v>17.411189999999998</c:v>
                </c:pt>
                <c:pt idx="12">
                  <c:v>16.996590000000001</c:v>
                </c:pt>
                <c:pt idx="13">
                  <c:v>16.751750000000001</c:v>
                </c:pt>
                <c:pt idx="14">
                  <c:v>15.266819999999999</c:v>
                </c:pt>
                <c:pt idx="15">
                  <c:v>14.23732</c:v>
                </c:pt>
                <c:pt idx="16">
                  <c:v>12.911709999999999</c:v>
                </c:pt>
                <c:pt idx="17">
                  <c:v>12.749030000000001</c:v>
                </c:pt>
                <c:pt idx="18">
                  <c:v>12.18615</c:v>
                </c:pt>
                <c:pt idx="19">
                  <c:v>12.177440000000001</c:v>
                </c:pt>
                <c:pt idx="20">
                  <c:v>12.10735</c:v>
                </c:pt>
                <c:pt idx="21">
                  <c:v>11.858040000000001</c:v>
                </c:pt>
                <c:pt idx="22">
                  <c:v>11.039260000000001</c:v>
                </c:pt>
                <c:pt idx="23">
                  <c:v>4.1924269999999995</c:v>
                </c:pt>
              </c:numCache>
            </c:numRef>
          </c:val>
          <c:extLst>
            <c:ext xmlns:c16="http://schemas.microsoft.com/office/drawing/2014/chart" uri="{C3380CC4-5D6E-409C-BE32-E72D297353CC}">
              <c16:uniqueId val="{00000016-A441-487C-BA93-34B1FF77390F}"/>
            </c:ext>
          </c:extLst>
        </c:ser>
        <c:dLbls>
          <c:dLblPos val="ctr"/>
          <c:showLegendKey val="0"/>
          <c:showVal val="1"/>
          <c:showCatName val="0"/>
          <c:showSerName val="0"/>
          <c:showPercent val="0"/>
          <c:showBubbleSize val="0"/>
        </c:dLbls>
        <c:gapWidth val="40"/>
        <c:overlap val="100"/>
        <c:axId val="104275439"/>
        <c:axId val="104275919"/>
      </c:barChart>
      <c:catAx>
        <c:axId val="10427543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k-SK"/>
          </a:p>
        </c:txPr>
        <c:crossAx val="104275919"/>
        <c:crosses val="autoZero"/>
        <c:auto val="1"/>
        <c:lblAlgn val="ctr"/>
        <c:lblOffset val="100"/>
        <c:noMultiLvlLbl val="0"/>
      </c:catAx>
      <c:valAx>
        <c:axId val="104275919"/>
        <c:scaling>
          <c:orientation val="minMax"/>
          <c:max val="60"/>
        </c:scaling>
        <c:delete val="0"/>
        <c:axPos val="t"/>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4275439"/>
        <c:crosses val="autoZero"/>
        <c:crossBetween val="between"/>
      </c:valAx>
      <c:spPr>
        <a:noFill/>
        <a:ln>
          <a:noFill/>
        </a:ln>
        <a:effectLst/>
      </c:spPr>
    </c:plotArea>
    <c:legend>
      <c:legendPos val="b"/>
      <c:legendEntry>
        <c:idx val="4"/>
        <c:delete val="1"/>
      </c:legendEntry>
      <c:layout>
        <c:manualLayout>
          <c:xMode val="edge"/>
          <c:yMode val="edge"/>
          <c:x val="0.64972961133683049"/>
          <c:y val="0.28678971907190631"/>
          <c:w val="0.29859362850853655"/>
          <c:h val="0.342410744427514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6D88-4ACD-9108-1507CC013A16}"/>
              </c:ext>
            </c:extLst>
          </c:dPt>
          <c:dPt>
            <c:idx val="9"/>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3-6D88-4ACD-9108-1507CC013A16}"/>
              </c:ext>
            </c:extLst>
          </c:dPt>
          <c:cat>
            <c:strRef>
              <c:f>'3.4'!$A$5:$A$32</c:f>
              <c:strCache>
                <c:ptCount val="28"/>
                <c:pt idx="0">
                  <c:v>SK</c:v>
                </c:pt>
                <c:pt idx="1">
                  <c:v>PL</c:v>
                </c:pt>
                <c:pt idx="2">
                  <c:v>CZ</c:v>
                </c:pt>
                <c:pt idx="3">
                  <c:v>LU</c:v>
                </c:pt>
                <c:pt idx="4">
                  <c:v>HU</c:v>
                </c:pt>
                <c:pt idx="5">
                  <c:v>IT</c:v>
                </c:pt>
                <c:pt idx="6">
                  <c:v>FR</c:v>
                </c:pt>
                <c:pt idx="7">
                  <c:v>SI</c:v>
                </c:pt>
                <c:pt idx="8">
                  <c:v>BE</c:v>
                </c:pt>
                <c:pt idx="9">
                  <c:v>EÚ 22</c:v>
                </c:pt>
                <c:pt idx="10">
                  <c:v>DK</c:v>
                </c:pt>
                <c:pt idx="11">
                  <c:v>PT</c:v>
                </c:pt>
                <c:pt idx="12">
                  <c:v>DE</c:v>
                </c:pt>
                <c:pt idx="13">
                  <c:v>CH</c:v>
                </c:pt>
                <c:pt idx="14">
                  <c:v>NL</c:v>
                </c:pt>
                <c:pt idx="15">
                  <c:v>EE</c:v>
                </c:pt>
                <c:pt idx="16">
                  <c:v>FI</c:v>
                </c:pt>
                <c:pt idx="17">
                  <c:v>ES</c:v>
                </c:pt>
                <c:pt idx="18">
                  <c:v>AT</c:v>
                </c:pt>
                <c:pt idx="19">
                  <c:v>OECD</c:v>
                </c:pt>
                <c:pt idx="20">
                  <c:v>SE</c:v>
                </c:pt>
                <c:pt idx="21">
                  <c:v>IE</c:v>
                </c:pt>
                <c:pt idx="22">
                  <c:v>LT</c:v>
                </c:pt>
                <c:pt idx="23">
                  <c:v>LV</c:v>
                </c:pt>
                <c:pt idx="24">
                  <c:v>UK</c:v>
                </c:pt>
                <c:pt idx="25">
                  <c:v>EL</c:v>
                </c:pt>
                <c:pt idx="26">
                  <c:v>US</c:v>
                </c:pt>
                <c:pt idx="27">
                  <c:v>KO</c:v>
                </c:pt>
              </c:strCache>
            </c:strRef>
          </c:cat>
          <c:val>
            <c:numRef>
              <c:f>'3.4'!$B$5:$B$32</c:f>
              <c:numCache>
                <c:formatCode>0.00</c:formatCode>
                <c:ptCount val="28"/>
                <c:pt idx="0">
                  <c:v>0.80754248631943493</c:v>
                </c:pt>
                <c:pt idx="1">
                  <c:v>0.68039983826128458</c:v>
                </c:pt>
                <c:pt idx="2">
                  <c:v>0.63127413437729663</c:v>
                </c:pt>
                <c:pt idx="3">
                  <c:v>0.61574885191501094</c:v>
                </c:pt>
                <c:pt idx="4">
                  <c:v>0.58560815930308252</c:v>
                </c:pt>
                <c:pt idx="5">
                  <c:v>0.57804520101527301</c:v>
                </c:pt>
                <c:pt idx="6">
                  <c:v>0.47591754093112826</c:v>
                </c:pt>
                <c:pt idx="7">
                  <c:v>0.45422357106727368</c:v>
                </c:pt>
                <c:pt idx="8">
                  <c:v>0.44891200335496284</c:v>
                </c:pt>
                <c:pt idx="9">
                  <c:v>0.42010927630321115</c:v>
                </c:pt>
                <c:pt idx="10">
                  <c:v>0.41934996372557132</c:v>
                </c:pt>
                <c:pt idx="11">
                  <c:v>0.41404241763413013</c:v>
                </c:pt>
                <c:pt idx="12">
                  <c:v>0.40606145993944148</c:v>
                </c:pt>
                <c:pt idx="13">
                  <c:v>0.40206058044180343</c:v>
                </c:pt>
                <c:pt idx="14">
                  <c:v>0.39906180025225985</c:v>
                </c:pt>
                <c:pt idx="15">
                  <c:v>0.38704972301827523</c:v>
                </c:pt>
                <c:pt idx="16">
                  <c:v>0.35714284816326519</c:v>
                </c:pt>
                <c:pt idx="17">
                  <c:v>0.34860328251258921</c:v>
                </c:pt>
                <c:pt idx="18">
                  <c:v>0.33476989705343024</c:v>
                </c:pt>
                <c:pt idx="19">
                  <c:v>0.31517725404673658</c:v>
                </c:pt>
                <c:pt idx="20">
                  <c:v>0.30063304816489067</c:v>
                </c:pt>
                <c:pt idx="21">
                  <c:v>0.29012393146139193</c:v>
                </c:pt>
                <c:pt idx="22">
                  <c:v>0.27731815738692472</c:v>
                </c:pt>
                <c:pt idx="23">
                  <c:v>0.27443954697470185</c:v>
                </c:pt>
                <c:pt idx="24">
                  <c:v>0.27211331248321396</c:v>
                </c:pt>
                <c:pt idx="25">
                  <c:v>0.23237270900609905</c:v>
                </c:pt>
                <c:pt idx="26">
                  <c:v>0.21393462515600267</c:v>
                </c:pt>
                <c:pt idx="27">
                  <c:v>4.6372351591501104E-2</c:v>
                </c:pt>
              </c:numCache>
            </c:numRef>
          </c:val>
          <c:extLst>
            <c:ext xmlns:c16="http://schemas.microsoft.com/office/drawing/2014/chart" uri="{C3380CC4-5D6E-409C-BE32-E72D297353CC}">
              <c16:uniqueId val="{00000002-6D88-4ACD-9108-1507CC013A16}"/>
            </c:ext>
          </c:extLst>
        </c:ser>
        <c:dLbls>
          <c:showLegendKey val="0"/>
          <c:showVal val="0"/>
          <c:showCatName val="0"/>
          <c:showSerName val="0"/>
          <c:showPercent val="0"/>
          <c:showBubbleSize val="0"/>
        </c:dLbls>
        <c:gapWidth val="219"/>
        <c:overlap val="-27"/>
        <c:axId val="1375195583"/>
        <c:axId val="1375196543"/>
      </c:barChart>
      <c:catAx>
        <c:axId val="1375195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375196543"/>
        <c:crosses val="autoZero"/>
        <c:auto val="1"/>
        <c:lblAlgn val="ctr"/>
        <c:lblOffset val="100"/>
        <c:noMultiLvlLbl val="0"/>
      </c:catAx>
      <c:valAx>
        <c:axId val="13751965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3751955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449875932743895E-2"/>
          <c:y val="8.8215459313146727E-2"/>
          <c:w val="0.92166199361598555"/>
          <c:h val="0.82323934286687972"/>
        </c:manualLayout>
      </c:layout>
      <c:barChart>
        <c:barDir val="col"/>
        <c:grouping val="stacked"/>
        <c:varyColors val="0"/>
        <c:ser>
          <c:idx val="0"/>
          <c:order val="0"/>
          <c:tx>
            <c:strRef>
              <c:f>'3.5'!$A$8</c:f>
              <c:strCache>
                <c:ptCount val="1"/>
                <c:pt idx="0">
                  <c:v>Poskytovanie VŠ vzdelávania a zabezpečenie prevádzky VŠ</c:v>
                </c:pt>
              </c:strCache>
            </c:strRef>
          </c:tx>
          <c:spPr>
            <a:solidFill>
              <a:schemeClr val="bg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'3.5'!$B$5:$L$5</c:f>
              <c:strCache>
                <c:ptCount val="11"/>
                <c:pt idx="0">
                  <c:v>2015S</c:v>
                </c:pt>
                <c:pt idx="1">
                  <c:v>2016S</c:v>
                </c:pt>
                <c:pt idx="2">
                  <c:v>2017S</c:v>
                </c:pt>
                <c:pt idx="3">
                  <c:v>2018S</c:v>
                </c:pt>
                <c:pt idx="4">
                  <c:v>2019S</c:v>
                </c:pt>
                <c:pt idx="5">
                  <c:v>2020S</c:v>
                </c:pt>
                <c:pt idx="6">
                  <c:v>2021S</c:v>
                </c:pt>
                <c:pt idx="7">
                  <c:v>2022S</c:v>
                </c:pt>
                <c:pt idx="8">
                  <c:v>2023N</c:v>
                </c:pt>
                <c:pt idx="9">
                  <c:v>2024N</c:v>
                </c:pt>
                <c:pt idx="10">
                  <c:v>2025N</c:v>
                </c:pt>
              </c:strCache>
            </c:strRef>
          </c:cat>
          <c:val>
            <c:numRef>
              <c:f>'3.5'!$B$8:$L$8</c:f>
              <c:numCache>
                <c:formatCode>#\ ##0\ \ </c:formatCode>
                <c:ptCount val="11"/>
                <c:pt idx="0">
                  <c:v>240324038</c:v>
                </c:pt>
                <c:pt idx="1">
                  <c:v>271041460</c:v>
                </c:pt>
                <c:pt idx="2">
                  <c:v>277328458</c:v>
                </c:pt>
                <c:pt idx="3">
                  <c:v>313157182</c:v>
                </c:pt>
                <c:pt idx="4">
                  <c:v>347235352</c:v>
                </c:pt>
                <c:pt idx="5">
                  <c:v>376097414</c:v>
                </c:pt>
                <c:pt idx="6">
                  <c:v>367014992</c:v>
                </c:pt>
                <c:pt idx="7">
                  <c:v>357948992</c:v>
                </c:pt>
                <c:pt idx="8">
                  <c:v>395585452</c:v>
                </c:pt>
                <c:pt idx="9">
                  <c:v>427771444</c:v>
                </c:pt>
                <c:pt idx="10">
                  <c:v>427736444</c:v>
                </c:pt>
              </c:numCache>
            </c:numRef>
          </c:val>
          <c:extLst>
            <c:ext xmlns:c16="http://schemas.microsoft.com/office/drawing/2014/chart" uri="{C3380CC4-5D6E-409C-BE32-E72D297353CC}">
              <c16:uniqueId val="{00000000-5F06-4FD4-A467-3D94AF18B192}"/>
            </c:ext>
          </c:extLst>
        </c:ser>
        <c:ser>
          <c:idx val="1"/>
          <c:order val="1"/>
          <c:tx>
            <c:strRef>
              <c:f>'3.5'!$A$9</c:f>
              <c:strCache>
                <c:ptCount val="1"/>
                <c:pt idx="0">
                  <c:v>Vysokoškolská veda a technika</c:v>
                </c:pt>
              </c:strCache>
            </c:strRef>
          </c:tx>
          <c:spPr>
            <a:solidFill>
              <a:schemeClr val="bg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'3.5'!$B$5:$L$5</c:f>
              <c:strCache>
                <c:ptCount val="11"/>
                <c:pt idx="0">
                  <c:v>2015S</c:v>
                </c:pt>
                <c:pt idx="1">
                  <c:v>2016S</c:v>
                </c:pt>
                <c:pt idx="2">
                  <c:v>2017S</c:v>
                </c:pt>
                <c:pt idx="3">
                  <c:v>2018S</c:v>
                </c:pt>
                <c:pt idx="4">
                  <c:v>2019S</c:v>
                </c:pt>
                <c:pt idx="5">
                  <c:v>2020S</c:v>
                </c:pt>
                <c:pt idx="6">
                  <c:v>2021S</c:v>
                </c:pt>
                <c:pt idx="7">
                  <c:v>2022S</c:v>
                </c:pt>
                <c:pt idx="8">
                  <c:v>2023N</c:v>
                </c:pt>
                <c:pt idx="9">
                  <c:v>2024N</c:v>
                </c:pt>
                <c:pt idx="10">
                  <c:v>2025N</c:v>
                </c:pt>
              </c:strCache>
            </c:strRef>
          </c:cat>
          <c:val>
            <c:numRef>
              <c:f>'3.5'!$B$9:$L$9</c:f>
              <c:numCache>
                <c:formatCode>#\ ##0\ \ </c:formatCode>
                <c:ptCount val="11"/>
                <c:pt idx="0">
                  <c:v>148501109.32934952</c:v>
                </c:pt>
                <c:pt idx="1">
                  <c:v>163014500.43898296</c:v>
                </c:pt>
                <c:pt idx="2">
                  <c:v>160755991.24186039</c:v>
                </c:pt>
                <c:pt idx="3">
                  <c:v>164369860.73165083</c:v>
                </c:pt>
                <c:pt idx="4">
                  <c:v>170269844.24901056</c:v>
                </c:pt>
                <c:pt idx="5">
                  <c:v>181081798.6706816</c:v>
                </c:pt>
                <c:pt idx="6">
                  <c:v>185110249.5</c:v>
                </c:pt>
                <c:pt idx="7">
                  <c:v>189527452</c:v>
                </c:pt>
                <c:pt idx="8">
                  <c:v>189912132</c:v>
                </c:pt>
                <c:pt idx="9">
                  <c:v>195365365</c:v>
                </c:pt>
                <c:pt idx="10">
                  <c:v>195365365</c:v>
                </c:pt>
              </c:numCache>
            </c:numRef>
          </c:val>
          <c:extLst>
            <c:ext xmlns:c16="http://schemas.microsoft.com/office/drawing/2014/chart" uri="{C3380CC4-5D6E-409C-BE32-E72D297353CC}">
              <c16:uniqueId val="{00000001-5F06-4FD4-A467-3D94AF18B192}"/>
            </c:ext>
          </c:extLst>
        </c:ser>
        <c:ser>
          <c:idx val="2"/>
          <c:order val="2"/>
          <c:tx>
            <c:strRef>
              <c:f>'3.5'!$A$10</c:f>
              <c:strCache>
                <c:ptCount val="1"/>
                <c:pt idx="0">
                  <c:v>Rozvoj vysokého školstva</c:v>
                </c:pt>
              </c:strCache>
            </c:strRef>
          </c:tx>
          <c:spPr>
            <a:solidFill>
              <a:schemeClr val="accent2">
                <a:lumMod val="20000"/>
                <a:lumOff val="80000"/>
              </a:schemeClr>
            </a:solidFill>
            <a:ln>
              <a:noFill/>
            </a:ln>
            <a:effectLst/>
          </c:spPr>
          <c:invertIfNegative val="0"/>
          <c:cat>
            <c:strRef>
              <c:f>'3.5'!$B$5:$L$5</c:f>
              <c:strCache>
                <c:ptCount val="11"/>
                <c:pt idx="0">
                  <c:v>2015S</c:v>
                </c:pt>
                <c:pt idx="1">
                  <c:v>2016S</c:v>
                </c:pt>
                <c:pt idx="2">
                  <c:v>2017S</c:v>
                </c:pt>
                <c:pt idx="3">
                  <c:v>2018S</c:v>
                </c:pt>
                <c:pt idx="4">
                  <c:v>2019S</c:v>
                </c:pt>
                <c:pt idx="5">
                  <c:v>2020S</c:v>
                </c:pt>
                <c:pt idx="6">
                  <c:v>2021S</c:v>
                </c:pt>
                <c:pt idx="7">
                  <c:v>2022S</c:v>
                </c:pt>
                <c:pt idx="8">
                  <c:v>2023N</c:v>
                </c:pt>
                <c:pt idx="9">
                  <c:v>2024N</c:v>
                </c:pt>
                <c:pt idx="10">
                  <c:v>2025N</c:v>
                </c:pt>
              </c:strCache>
            </c:strRef>
          </c:cat>
          <c:val>
            <c:numRef>
              <c:f>'3.5'!$B$10:$L$10</c:f>
              <c:numCache>
                <c:formatCode>#\ ##0\ \ </c:formatCode>
                <c:ptCount val="11"/>
                <c:pt idx="0">
                  <c:v>1585622</c:v>
                </c:pt>
                <c:pt idx="1">
                  <c:v>3091848</c:v>
                </c:pt>
                <c:pt idx="2">
                  <c:v>5451580</c:v>
                </c:pt>
                <c:pt idx="3">
                  <c:v>6191250</c:v>
                </c:pt>
                <c:pt idx="4">
                  <c:v>1803860</c:v>
                </c:pt>
                <c:pt idx="5">
                  <c:v>5118000</c:v>
                </c:pt>
                <c:pt idx="6">
                  <c:v>19685700</c:v>
                </c:pt>
                <c:pt idx="7">
                  <c:v>1845450</c:v>
                </c:pt>
                <c:pt idx="8">
                  <c:v>1075000</c:v>
                </c:pt>
                <c:pt idx="9">
                  <c:v>1075000</c:v>
                </c:pt>
                <c:pt idx="10">
                  <c:v>1075000</c:v>
                </c:pt>
              </c:numCache>
            </c:numRef>
          </c:val>
          <c:extLst>
            <c:ext xmlns:c16="http://schemas.microsoft.com/office/drawing/2014/chart" uri="{C3380CC4-5D6E-409C-BE32-E72D297353CC}">
              <c16:uniqueId val="{00000002-5F06-4FD4-A467-3D94AF18B192}"/>
            </c:ext>
          </c:extLst>
        </c:ser>
        <c:ser>
          <c:idx val="3"/>
          <c:order val="3"/>
          <c:tx>
            <c:strRef>
              <c:f>'3.5'!$A$11</c:f>
              <c:strCache>
                <c:ptCount val="1"/>
                <c:pt idx="0">
                  <c:v>Usmerňovanie, koordinácia a podpora aktivít v oblasti VŠ</c:v>
                </c:pt>
              </c:strCache>
            </c:strRef>
          </c:tx>
          <c:spPr>
            <a:solidFill>
              <a:schemeClr val="tx2">
                <a:lumMod val="60000"/>
                <a:lumOff val="40000"/>
              </a:schemeClr>
            </a:solidFill>
            <a:ln>
              <a:noFill/>
            </a:ln>
            <a:effectLst/>
          </c:spPr>
          <c:invertIfNegative val="0"/>
          <c:cat>
            <c:strRef>
              <c:f>'3.5'!$B$5:$L$5</c:f>
              <c:strCache>
                <c:ptCount val="11"/>
                <c:pt idx="0">
                  <c:v>2015S</c:v>
                </c:pt>
                <c:pt idx="1">
                  <c:v>2016S</c:v>
                </c:pt>
                <c:pt idx="2">
                  <c:v>2017S</c:v>
                </c:pt>
                <c:pt idx="3">
                  <c:v>2018S</c:v>
                </c:pt>
                <c:pt idx="4">
                  <c:v>2019S</c:v>
                </c:pt>
                <c:pt idx="5">
                  <c:v>2020S</c:v>
                </c:pt>
                <c:pt idx="6">
                  <c:v>2021S</c:v>
                </c:pt>
                <c:pt idx="7">
                  <c:v>2022S</c:v>
                </c:pt>
                <c:pt idx="8">
                  <c:v>2023N</c:v>
                </c:pt>
                <c:pt idx="9">
                  <c:v>2024N</c:v>
                </c:pt>
                <c:pt idx="10">
                  <c:v>2025N</c:v>
                </c:pt>
              </c:strCache>
            </c:strRef>
          </c:cat>
          <c:val>
            <c:numRef>
              <c:f>'3.5'!$B$11:$L$11</c:f>
              <c:numCache>
                <c:formatCode>#\ ##0\ \ </c:formatCode>
                <c:ptCount val="11"/>
                <c:pt idx="0">
                  <c:v>6960409.0212011337</c:v>
                </c:pt>
                <c:pt idx="1">
                  <c:v>6661390.5407810211</c:v>
                </c:pt>
                <c:pt idx="2">
                  <c:v>3474087.5604000092</c:v>
                </c:pt>
                <c:pt idx="3">
                  <c:v>3688119.3906002045</c:v>
                </c:pt>
                <c:pt idx="4">
                  <c:v>7403319.2103881836</c:v>
                </c:pt>
                <c:pt idx="5">
                  <c:v>7049545.9600219727</c:v>
                </c:pt>
                <c:pt idx="6">
                  <c:v>6183377.599609375</c:v>
                </c:pt>
                <c:pt idx="7">
                  <c:v>10114352.900390625</c:v>
                </c:pt>
                <c:pt idx="8">
                  <c:v>7279726</c:v>
                </c:pt>
                <c:pt idx="9">
                  <c:v>7279726</c:v>
                </c:pt>
                <c:pt idx="10">
                  <c:v>7279726</c:v>
                </c:pt>
              </c:numCache>
            </c:numRef>
          </c:val>
          <c:extLst>
            <c:ext xmlns:c16="http://schemas.microsoft.com/office/drawing/2014/chart" uri="{C3380CC4-5D6E-409C-BE32-E72D297353CC}">
              <c16:uniqueId val="{00000003-5F06-4FD4-A467-3D94AF18B192}"/>
            </c:ext>
          </c:extLst>
        </c:ser>
        <c:ser>
          <c:idx val="4"/>
          <c:order val="4"/>
          <c:tx>
            <c:strRef>
              <c:f>'3.5'!$A$12</c:f>
              <c:strCache>
                <c:ptCount val="1"/>
                <c:pt idx="0">
                  <c:v>Sociálna podpora študentov vysokých škôl</c:v>
                </c:pt>
              </c:strCache>
            </c:strRef>
          </c:tx>
          <c:spPr>
            <a:solidFill>
              <a:schemeClr val="bg2"/>
            </a:solidFill>
            <a:ln>
              <a:noFill/>
            </a:ln>
            <a:effectLst/>
          </c:spPr>
          <c:invertIfNegative val="0"/>
          <c:cat>
            <c:strRef>
              <c:f>'3.5'!$B$5:$L$5</c:f>
              <c:strCache>
                <c:ptCount val="11"/>
                <c:pt idx="0">
                  <c:v>2015S</c:v>
                </c:pt>
                <c:pt idx="1">
                  <c:v>2016S</c:v>
                </c:pt>
                <c:pt idx="2">
                  <c:v>2017S</c:v>
                </c:pt>
                <c:pt idx="3">
                  <c:v>2018S</c:v>
                </c:pt>
                <c:pt idx="4">
                  <c:v>2019S</c:v>
                </c:pt>
                <c:pt idx="5">
                  <c:v>2020S</c:v>
                </c:pt>
                <c:pt idx="6">
                  <c:v>2021S</c:v>
                </c:pt>
                <c:pt idx="7">
                  <c:v>2022S</c:v>
                </c:pt>
                <c:pt idx="8">
                  <c:v>2023N</c:v>
                </c:pt>
                <c:pt idx="9">
                  <c:v>2024N</c:v>
                </c:pt>
                <c:pt idx="10">
                  <c:v>2025N</c:v>
                </c:pt>
              </c:strCache>
            </c:strRef>
          </c:cat>
          <c:val>
            <c:numRef>
              <c:f>'3.5'!$B$12:$L$12</c:f>
              <c:numCache>
                <c:formatCode>#\ ##0\ \ </c:formatCode>
                <c:ptCount val="11"/>
                <c:pt idx="0">
                  <c:v>55197530</c:v>
                </c:pt>
                <c:pt idx="1">
                  <c:v>51841842</c:v>
                </c:pt>
                <c:pt idx="2">
                  <c:v>42925856</c:v>
                </c:pt>
                <c:pt idx="3">
                  <c:v>47087886</c:v>
                </c:pt>
                <c:pt idx="4">
                  <c:v>49986280</c:v>
                </c:pt>
                <c:pt idx="5">
                  <c:v>67857185</c:v>
                </c:pt>
                <c:pt idx="6">
                  <c:v>55295733</c:v>
                </c:pt>
                <c:pt idx="7">
                  <c:v>47929039</c:v>
                </c:pt>
                <c:pt idx="8">
                  <c:v>50805263</c:v>
                </c:pt>
                <c:pt idx="9">
                  <c:v>51872863</c:v>
                </c:pt>
                <c:pt idx="10">
                  <c:v>51872863</c:v>
                </c:pt>
              </c:numCache>
            </c:numRef>
          </c:val>
          <c:extLst>
            <c:ext xmlns:c16="http://schemas.microsoft.com/office/drawing/2014/chart" uri="{C3380CC4-5D6E-409C-BE32-E72D297353CC}">
              <c16:uniqueId val="{00000004-5F06-4FD4-A467-3D94AF18B192}"/>
            </c:ext>
          </c:extLst>
        </c:ser>
        <c:dLbls>
          <c:showLegendKey val="0"/>
          <c:showVal val="0"/>
          <c:showCatName val="0"/>
          <c:showSerName val="0"/>
          <c:showPercent val="0"/>
          <c:showBubbleSize val="0"/>
        </c:dLbls>
        <c:gapWidth val="150"/>
        <c:overlap val="100"/>
        <c:axId val="756922712"/>
        <c:axId val="756930256"/>
      </c:barChart>
      <c:lineChart>
        <c:grouping val="standard"/>
        <c:varyColors val="0"/>
        <c:ser>
          <c:idx val="6"/>
          <c:order val="5"/>
          <c:tx>
            <c:strRef>
              <c:f>'3.5'!$A$14</c:f>
              <c:strCache>
                <c:ptCount val="1"/>
                <c:pt idx="0">
                  <c:v>podiel na HDP</c:v>
                </c:pt>
              </c:strCache>
            </c:strRef>
          </c:tx>
          <c:spPr>
            <a:ln w="28575" cap="rnd">
              <a:noFill/>
              <a:round/>
            </a:ln>
            <a:effectLst/>
          </c:spPr>
          <c:marker>
            <c:symbol val="diamond"/>
            <c:size val="10"/>
            <c:spPr>
              <a:solidFill>
                <a:srgbClr val="FF0000"/>
              </a:solidFill>
              <a:ln w="9525">
                <a:noFill/>
              </a:ln>
              <a:effectLst/>
            </c:spPr>
          </c:marker>
          <c:cat>
            <c:strRef>
              <c:f>'3.5'!$B$5:$L$5</c:f>
              <c:strCache>
                <c:ptCount val="11"/>
                <c:pt idx="0">
                  <c:v>2015S</c:v>
                </c:pt>
                <c:pt idx="1">
                  <c:v>2016S</c:v>
                </c:pt>
                <c:pt idx="2">
                  <c:v>2017S</c:v>
                </c:pt>
                <c:pt idx="3">
                  <c:v>2018S</c:v>
                </c:pt>
                <c:pt idx="4">
                  <c:v>2019S</c:v>
                </c:pt>
                <c:pt idx="5">
                  <c:v>2020S</c:v>
                </c:pt>
                <c:pt idx="6">
                  <c:v>2021S</c:v>
                </c:pt>
                <c:pt idx="7">
                  <c:v>2022S</c:v>
                </c:pt>
                <c:pt idx="8">
                  <c:v>2023N</c:v>
                </c:pt>
                <c:pt idx="9">
                  <c:v>2024N</c:v>
                </c:pt>
                <c:pt idx="10">
                  <c:v>2025N</c:v>
                </c:pt>
              </c:strCache>
            </c:strRef>
          </c:cat>
          <c:val>
            <c:numRef>
              <c:f>'3.5'!$B$14:$L$14</c:f>
              <c:numCache>
                <c:formatCode>0.0%</c:formatCode>
                <c:ptCount val="11"/>
                <c:pt idx="0">
                  <c:v>5.6482095354378472E-3</c:v>
                </c:pt>
                <c:pt idx="1">
                  <c:v>6.0991797137926584E-3</c:v>
                </c:pt>
                <c:pt idx="2">
                  <c:v>5.7864259422776808E-3</c:v>
                </c:pt>
                <c:pt idx="3">
                  <c:v>5.9471056899437873E-3</c:v>
                </c:pt>
                <c:pt idx="4">
                  <c:v>6.1066711769456926E-3</c:v>
                </c:pt>
                <c:pt idx="5">
                  <c:v>6.8213073846501108E-3</c:v>
                </c:pt>
                <c:pt idx="6">
                  <c:v>6.427840953164109E-3</c:v>
                </c:pt>
                <c:pt idx="7">
                  <c:v>5.6358687954360977E-3</c:v>
                </c:pt>
                <c:pt idx="8">
                  <c:v>5.4810716544250277E-3</c:v>
                </c:pt>
                <c:pt idx="9">
                  <c:v>5.4142524093960861E-3</c:v>
                </c:pt>
                <c:pt idx="10">
                  <c:v>5.0665968292386261E-3</c:v>
                </c:pt>
              </c:numCache>
            </c:numRef>
          </c:val>
          <c:smooth val="0"/>
          <c:extLst>
            <c:ext xmlns:c16="http://schemas.microsoft.com/office/drawing/2014/chart" uri="{C3380CC4-5D6E-409C-BE32-E72D297353CC}">
              <c16:uniqueId val="{00000005-5F06-4FD4-A467-3D94AF18B192}"/>
            </c:ext>
          </c:extLst>
        </c:ser>
        <c:dLbls>
          <c:showLegendKey val="0"/>
          <c:showVal val="0"/>
          <c:showCatName val="0"/>
          <c:showSerName val="0"/>
          <c:showPercent val="0"/>
          <c:showBubbleSize val="0"/>
        </c:dLbls>
        <c:marker val="1"/>
        <c:smooth val="0"/>
        <c:axId val="771554048"/>
        <c:axId val="771560608"/>
      </c:lineChart>
      <c:catAx>
        <c:axId val="75692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756930256"/>
        <c:crosses val="autoZero"/>
        <c:auto val="1"/>
        <c:lblAlgn val="ctr"/>
        <c:lblOffset val="100"/>
        <c:noMultiLvlLbl val="0"/>
      </c:catAx>
      <c:valAx>
        <c:axId val="756930256"/>
        <c:scaling>
          <c:orientation val="minMax"/>
          <c:max val="1000000000"/>
        </c:scaling>
        <c:delete val="0"/>
        <c:axPos val="l"/>
        <c:majorGridlines>
          <c:spPr>
            <a:ln w="9525" cap="flat" cmpd="sng" algn="ctr">
              <a:solidFill>
                <a:schemeClr val="tx1">
                  <a:lumMod val="15000"/>
                  <a:lumOff val="85000"/>
                </a:schemeClr>
              </a:solidFill>
              <a:prstDash val="dash"/>
              <a:round/>
            </a:ln>
            <a:effectLst/>
          </c:spPr>
        </c:majorGridlines>
        <c:numFmt formatCode="#\ ##0\ \ " sourceLinked="0"/>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756922712"/>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dispUnitsLbl>
        </c:dispUnits>
      </c:valAx>
      <c:valAx>
        <c:axId val="771560608"/>
        <c:scaling>
          <c:orientation val="minMax"/>
          <c:max val="1.0000000000000002E-2"/>
        </c:scaling>
        <c:delete val="0"/>
        <c:axPos val="r"/>
        <c:numFmt formatCode="0.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771554048"/>
        <c:crosses val="max"/>
        <c:crossBetween val="between"/>
        <c:majorUnit val="1.0000000000000002E-3"/>
      </c:valAx>
      <c:catAx>
        <c:axId val="771554048"/>
        <c:scaling>
          <c:orientation val="minMax"/>
        </c:scaling>
        <c:delete val="1"/>
        <c:axPos val="b"/>
        <c:numFmt formatCode="General" sourceLinked="1"/>
        <c:majorTickMark val="out"/>
        <c:minorTickMark val="none"/>
        <c:tickLblPos val="nextTo"/>
        <c:crossAx val="771560608"/>
        <c:crosses val="autoZero"/>
        <c:auto val="1"/>
        <c:lblAlgn val="ctr"/>
        <c:lblOffset val="100"/>
        <c:noMultiLvlLbl val="0"/>
      </c:catAx>
      <c:spPr>
        <a:noFill/>
        <a:ln>
          <a:noFill/>
        </a:ln>
        <a:effectLst/>
      </c:spPr>
    </c:plotArea>
    <c:legend>
      <c:legendPos val="b"/>
      <c:layout>
        <c:manualLayout>
          <c:xMode val="edge"/>
          <c:yMode val="edge"/>
          <c:x val="6.7858787276163859E-2"/>
          <c:y val="2.8699843380634405E-2"/>
          <c:w val="0.87468185930683584"/>
          <c:h val="0.1526375739470084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mn-lt"/>
        </a:defRPr>
      </a:pPr>
      <a:endParaRPr lang="sk-SK"/>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'3.6'!$B$4</c:f>
              <c:strCache>
                <c:ptCount val="1"/>
                <c:pt idx="0">
                  <c:v>vláda</c:v>
                </c:pt>
              </c:strCache>
            </c:strRef>
          </c:tx>
          <c:spPr>
            <a:solidFill>
              <a:schemeClr val="bg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'3.6'!$A$5:$A$7</c:f>
              <c:strCache>
                <c:ptCount val="3"/>
                <c:pt idx="0">
                  <c:v>EU</c:v>
                </c:pt>
                <c:pt idx="1">
                  <c:v>V3</c:v>
                </c:pt>
                <c:pt idx="2">
                  <c:v>SK</c:v>
                </c:pt>
              </c:strCache>
            </c:strRef>
          </c:cat>
          <c:val>
            <c:numRef>
              <c:f>'3.6'!$B$5:$B$7</c:f>
              <c:numCache>
                <c:formatCode>0%</c:formatCode>
                <c:ptCount val="3"/>
                <c:pt idx="0">
                  <c:v>0.72</c:v>
                </c:pt>
                <c:pt idx="1">
                  <c:v>0.81</c:v>
                </c:pt>
                <c:pt idx="2">
                  <c:v>0.81</c:v>
                </c:pt>
              </c:numCache>
            </c:numRef>
          </c:val>
          <c:extLst>
            <c:ext xmlns:c16="http://schemas.microsoft.com/office/drawing/2014/chart" uri="{C3380CC4-5D6E-409C-BE32-E72D297353CC}">
              <c16:uniqueId val="{00000001-80D3-435C-BAC2-24D4CE474592}"/>
            </c:ext>
          </c:extLst>
        </c:ser>
        <c:ser>
          <c:idx val="1"/>
          <c:order val="1"/>
          <c:tx>
            <c:strRef>
              <c:f>'3.6'!$C$4</c:f>
              <c:strCache>
                <c:ptCount val="1"/>
                <c:pt idx="0">
                  <c:v>VŠ z vlastných zdrojov</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'3.6'!$A$5:$A$7</c:f>
              <c:strCache>
                <c:ptCount val="3"/>
                <c:pt idx="0">
                  <c:v>EU</c:v>
                </c:pt>
                <c:pt idx="1">
                  <c:v>V3</c:v>
                </c:pt>
                <c:pt idx="2">
                  <c:v>SK</c:v>
                </c:pt>
              </c:strCache>
            </c:strRef>
          </c:cat>
          <c:val>
            <c:numRef>
              <c:f>'3.6'!$C$5:$C$7</c:f>
              <c:numCache>
                <c:formatCode>0%</c:formatCode>
                <c:ptCount val="3"/>
                <c:pt idx="0">
                  <c:v>0.06</c:v>
                </c:pt>
                <c:pt idx="1">
                  <c:v>0.05</c:v>
                </c:pt>
                <c:pt idx="2">
                  <c:v>0.08</c:v>
                </c:pt>
              </c:numCache>
            </c:numRef>
          </c:val>
          <c:extLst>
            <c:ext xmlns:c16="http://schemas.microsoft.com/office/drawing/2014/chart" uri="{C3380CC4-5D6E-409C-BE32-E72D297353CC}">
              <c16:uniqueId val="{00000003-80D3-435C-BAC2-24D4CE474592}"/>
            </c:ext>
          </c:extLst>
        </c:ser>
        <c:ser>
          <c:idx val="2"/>
          <c:order val="2"/>
          <c:tx>
            <c:strRef>
              <c:f>'3.6'!$D$4</c:f>
              <c:strCache>
                <c:ptCount val="1"/>
                <c:pt idx="0">
                  <c:v>súkromný sektor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'3.6'!$A$5:$A$7</c:f>
              <c:strCache>
                <c:ptCount val="3"/>
                <c:pt idx="0">
                  <c:v>EU</c:v>
                </c:pt>
                <c:pt idx="1">
                  <c:v>V3</c:v>
                </c:pt>
                <c:pt idx="2">
                  <c:v>SK</c:v>
                </c:pt>
              </c:strCache>
            </c:strRef>
          </c:cat>
          <c:val>
            <c:numRef>
              <c:f>'3.6'!$D$5:$D$7</c:f>
              <c:numCache>
                <c:formatCode>0%</c:formatCode>
                <c:ptCount val="3"/>
                <c:pt idx="0">
                  <c:v>7.0000000000000007E-2</c:v>
                </c:pt>
                <c:pt idx="1">
                  <c:v>0.04</c:v>
                </c:pt>
                <c:pt idx="2">
                  <c:v>0.01</c:v>
                </c:pt>
              </c:numCache>
            </c:numRef>
          </c:val>
          <c:extLst>
            <c:ext xmlns:c16="http://schemas.microsoft.com/office/drawing/2014/chart" uri="{C3380CC4-5D6E-409C-BE32-E72D297353CC}">
              <c16:uniqueId val="{00000005-80D3-435C-BAC2-24D4CE474592}"/>
            </c:ext>
          </c:extLst>
        </c:ser>
        <c:ser>
          <c:idx val="3"/>
          <c:order val="3"/>
          <c:tx>
            <c:strRef>
              <c:f>'3.6'!$E$4</c:f>
              <c:strCache>
                <c:ptCount val="1"/>
                <c:pt idx="0">
                  <c:v>zvyšok sveta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'3.6'!$A$5:$A$7</c:f>
              <c:strCache>
                <c:ptCount val="3"/>
                <c:pt idx="0">
                  <c:v>EU</c:v>
                </c:pt>
                <c:pt idx="1">
                  <c:v>V3</c:v>
                </c:pt>
                <c:pt idx="2">
                  <c:v>SK</c:v>
                </c:pt>
              </c:strCache>
            </c:strRef>
          </c:cat>
          <c:val>
            <c:numRef>
              <c:f>'3.6'!$E$5:$E$7</c:f>
              <c:numCache>
                <c:formatCode>0%</c:formatCode>
                <c:ptCount val="3"/>
                <c:pt idx="0">
                  <c:v>0.15</c:v>
                </c:pt>
                <c:pt idx="1">
                  <c:v>0.1</c:v>
                </c:pt>
                <c:pt idx="2">
                  <c:v>0.1</c:v>
                </c:pt>
              </c:numCache>
            </c:numRef>
          </c:val>
          <c:extLst>
            <c:ext xmlns:c16="http://schemas.microsoft.com/office/drawing/2014/chart" uri="{C3380CC4-5D6E-409C-BE32-E72D297353CC}">
              <c16:uniqueId val="{00000002-C028-4529-8291-7A29BBDE7EC6}"/>
            </c:ext>
          </c:extLst>
        </c:ser>
        <c:dLbls>
          <c:dLblPos val="ctr"/>
          <c:showLegendKey val="0"/>
          <c:showVal val="1"/>
          <c:showCatName val="0"/>
          <c:showSerName val="0"/>
          <c:showPercent val="0"/>
          <c:showBubbleSize val="0"/>
        </c:dLbls>
        <c:gapWidth val="150"/>
        <c:overlap val="100"/>
        <c:axId val="235908104"/>
        <c:axId val="235930920"/>
      </c:barChart>
      <c:catAx>
        <c:axId val="2359081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235930920"/>
        <c:crosses val="autoZero"/>
        <c:auto val="1"/>
        <c:lblAlgn val="ctr"/>
        <c:lblOffset val="100"/>
        <c:noMultiLvlLbl val="0"/>
      </c:catAx>
      <c:valAx>
        <c:axId val="2359309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235908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a:ln>
              <a:noFill/>
            </a:ln>
            <a:effectLst/>
          </c:spPr>
          <c:invertIfNegative val="0"/>
          <c:cat>
            <c:strRef>
              <c:f>'3.7'!$A$5:$A$22</c:f>
              <c:strCache>
                <c:ptCount val="18"/>
                <c:pt idx="0">
                  <c:v>Spolu</c:v>
                </c:pt>
                <c:pt idx="1">
                  <c:v>APVV</c:v>
                </c:pt>
                <c:pt idx="2">
                  <c:v>Rozpis dotácie</c:v>
                </c:pt>
                <c:pt idx="3">
                  <c:v>VEGA</c:v>
                </c:pt>
                <c:pt idx="4">
                  <c:v>KEGA</c:v>
                </c:pt>
                <c:pt idx="5">
                  <c:v>VaV valorizacia</c:v>
                </c:pt>
                <c:pt idx="6">
                  <c:v>špičkové tímy</c:v>
                </c:pt>
                <c:pt idx="7">
                  <c:v>prístupy do EIZ</c:v>
                </c:pt>
                <c:pt idx="8">
                  <c:v>rezerva</c:v>
                </c:pt>
                <c:pt idx="9">
                  <c:v>VaV podľa výkonu</c:v>
                </c:pt>
                <c:pt idx="10">
                  <c:v>Priemerný výkon za 6 rokov</c:v>
                </c:pt>
                <c:pt idx="11">
                  <c:v>Publikačná  činnosť</c:v>
                </c:pt>
                <c:pt idx="12">
                  <c:v>Excelentné pracoviská</c:v>
                </c:pt>
                <c:pt idx="13">
                  <c:v>Zahraničné granty</c:v>
                </c:pt>
                <c:pt idx="14">
                  <c:v>Počet doktorandov</c:v>
                </c:pt>
                <c:pt idx="15">
                  <c:v>Domáce granty</c:v>
                </c:pt>
                <c:pt idx="16">
                  <c:v>Výsk.projekty od iných subjektov</c:v>
                </c:pt>
                <c:pt idx="17">
                  <c:v>Umelecká tvorba</c:v>
                </c:pt>
              </c:strCache>
            </c:strRef>
          </c:cat>
          <c:val>
            <c:numRef>
              <c:f>'3.7'!$B$5:$B$22</c:f>
              <c:numCache>
                <c:formatCode>General</c:formatCode>
                <c:ptCount val="18"/>
                <c:pt idx="1">
                  <c:v>191319263.43830365</c:v>
                </c:pt>
                <c:pt idx="3">
                  <c:v>178569263.43830365</c:v>
                </c:pt>
                <c:pt idx="4">
                  <c:v>173669263.43830365</c:v>
                </c:pt>
                <c:pt idx="5">
                  <c:v>161909855.22230366</c:v>
                </c:pt>
                <c:pt idx="6">
                  <c:v>161559855.22230366</c:v>
                </c:pt>
                <c:pt idx="7">
                  <c:v>159116075.22230366</c:v>
                </c:pt>
                <c:pt idx="8">
                  <c:v>157116075.22230366</c:v>
                </c:pt>
                <c:pt idx="10" formatCode="#,##0.00">
                  <c:v>108214310.09769641</c:v>
                </c:pt>
                <c:pt idx="11" formatCode="#,##0.00">
                  <c:v>72863192.9976964</c:v>
                </c:pt>
                <c:pt idx="12" formatCode="#,##0.00">
                  <c:v>54205046.9976964</c:v>
                </c:pt>
                <c:pt idx="13" formatCode="#,##0.00">
                  <c:v>38493439.397696398</c:v>
                </c:pt>
                <c:pt idx="14" formatCode="#,##0.00">
                  <c:v>22781831.797696404</c:v>
                </c:pt>
                <c:pt idx="15" formatCode="#,##0.00">
                  <c:v>8641384.9576964062</c:v>
                </c:pt>
                <c:pt idx="16" formatCode="#,##0.00">
                  <c:v>3927902.6776964059</c:v>
                </c:pt>
                <c:pt idx="17" formatCode="#,##0.00">
                  <c:v>0.77769638877362013</c:v>
                </c:pt>
              </c:numCache>
            </c:numRef>
          </c:val>
          <c:extLst>
            <c:ext xmlns:c16="http://schemas.microsoft.com/office/drawing/2014/chart" uri="{C3380CC4-5D6E-409C-BE32-E72D297353CC}">
              <c16:uniqueId val="{00000000-E8AF-42EA-80DC-153F39D7BDA1}"/>
            </c:ext>
          </c:extLst>
        </c:ser>
        <c:ser>
          <c:idx val="1"/>
          <c:order val="1"/>
          <c:spPr>
            <a:solidFill>
              <a:schemeClr val="accent4">
                <a:lumMod val="20000"/>
                <a:lumOff val="80000"/>
              </a:schemeClr>
            </a:solidFill>
            <a:ln>
              <a:noFill/>
            </a:ln>
            <a:effectLst/>
          </c:spPr>
          <c:invertIfNegative val="0"/>
          <c:dPt>
            <c:idx val="0"/>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2-E8AF-42EA-80DC-153F39D7BDA1}"/>
              </c:ext>
            </c:extLst>
          </c:dPt>
          <c:dPt>
            <c:idx val="2"/>
            <c:invertIfNegative val="0"/>
            <c:bubble3D val="0"/>
            <c:spPr>
              <a:solidFill>
                <a:schemeClr val="accent4">
                  <a:lumMod val="75000"/>
                </a:schemeClr>
              </a:solidFill>
              <a:ln>
                <a:noFill/>
              </a:ln>
              <a:effectLst/>
            </c:spPr>
            <c:extLst>
              <c:ext xmlns:c16="http://schemas.microsoft.com/office/drawing/2014/chart" uri="{C3380CC4-5D6E-409C-BE32-E72D297353CC}">
                <c16:uniqueId val="{00000004-E8AF-42EA-80DC-153F39D7BDA1}"/>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6-E8AF-42EA-80DC-153F39D7BDA1}"/>
              </c:ext>
            </c:extLst>
          </c:dPt>
          <c:dLbls>
            <c:dLbl>
              <c:idx val="6"/>
              <c:layout>
                <c:manualLayout>
                  <c:x val="1.2185893937667541E-2"/>
                  <c:y val="-1.4233139335845027E-3"/>
                </c:manualLayout>
              </c:layout>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extLst>
                <c:ext xmlns:c15="http://schemas.microsoft.com/office/drawing/2012/chart" uri="{CE6537A1-D6FC-4f65-9D91-7224C49458BB}">
                  <c15:layout>
                    <c:manualLayout>
                      <c:w val="3.568494205989442E-2"/>
                      <c:h val="4.8392857142857133E-2"/>
                    </c:manualLayout>
                  </c15:layout>
                </c:ext>
                <c:ext xmlns:c16="http://schemas.microsoft.com/office/drawing/2014/chart" uri="{C3380CC4-5D6E-409C-BE32-E72D297353CC}">
                  <c16:uniqueId val="{00000007-E8AF-42EA-80DC-153F39D7BDA1}"/>
                </c:ext>
              </c:extLst>
            </c:dLbl>
            <c:dLbl>
              <c:idx val="7"/>
              <c:layout>
                <c:manualLayout>
                  <c:x val="1.0662604722010662E-2"/>
                  <c:y val="-5.17606494840318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AF-42EA-80DC-153F39D7BDA1}"/>
                </c:ext>
              </c:extLst>
            </c:dLbl>
            <c:numFmt formatCode="#,##0" sourceLinked="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'3.7'!$A$5:$A$22</c:f>
              <c:strCache>
                <c:ptCount val="18"/>
                <c:pt idx="0">
                  <c:v>Spolu</c:v>
                </c:pt>
                <c:pt idx="1">
                  <c:v>APVV</c:v>
                </c:pt>
                <c:pt idx="2">
                  <c:v>Rozpis dotácie</c:v>
                </c:pt>
                <c:pt idx="3">
                  <c:v>VEGA</c:v>
                </c:pt>
                <c:pt idx="4">
                  <c:v>KEGA</c:v>
                </c:pt>
                <c:pt idx="5">
                  <c:v>VaV valorizacia</c:v>
                </c:pt>
                <c:pt idx="6">
                  <c:v>špičkové tímy</c:v>
                </c:pt>
                <c:pt idx="7">
                  <c:v>prístupy do EIZ</c:v>
                </c:pt>
                <c:pt idx="8">
                  <c:v>rezerva</c:v>
                </c:pt>
                <c:pt idx="9">
                  <c:v>VaV podľa výkonu</c:v>
                </c:pt>
                <c:pt idx="10">
                  <c:v>Priemerný výkon za 6 rokov</c:v>
                </c:pt>
                <c:pt idx="11">
                  <c:v>Publikačná  činnosť</c:v>
                </c:pt>
                <c:pt idx="12">
                  <c:v>Excelentné pracoviská</c:v>
                </c:pt>
                <c:pt idx="13">
                  <c:v>Zahraničné granty</c:v>
                </c:pt>
                <c:pt idx="14">
                  <c:v>Počet doktorandov</c:v>
                </c:pt>
                <c:pt idx="15">
                  <c:v>Domáce granty</c:v>
                </c:pt>
                <c:pt idx="16">
                  <c:v>Výsk.projekty od iných subjektov</c:v>
                </c:pt>
                <c:pt idx="17">
                  <c:v>Umelecká tvorba</c:v>
                </c:pt>
              </c:strCache>
            </c:strRef>
          </c:cat>
          <c:val>
            <c:numRef>
              <c:f>'3.7'!$C$5:$C$22</c:f>
              <c:numCache>
                <c:formatCode>#,##0</c:formatCode>
                <c:ptCount val="18"/>
                <c:pt idx="0" formatCode="#,##0.00">
                  <c:v>212629263.43830365</c:v>
                </c:pt>
                <c:pt idx="1">
                  <c:v>21310000</c:v>
                </c:pt>
                <c:pt idx="2">
                  <c:v>191319263.43830365</c:v>
                </c:pt>
                <c:pt idx="3" formatCode="General">
                  <c:v>12750000</c:v>
                </c:pt>
                <c:pt idx="4" formatCode="General">
                  <c:v>4900000</c:v>
                </c:pt>
                <c:pt idx="5" formatCode="#,##0.00">
                  <c:v>11759408.216</c:v>
                </c:pt>
                <c:pt idx="6" formatCode="#,##0.00">
                  <c:v>350000</c:v>
                </c:pt>
                <c:pt idx="7" formatCode="#,##0.00">
                  <c:v>2443780</c:v>
                </c:pt>
                <c:pt idx="8" formatCode="#,##0.00">
                  <c:v>2000000</c:v>
                </c:pt>
                <c:pt idx="9" formatCode="#,##0.00">
                  <c:v>157116076</c:v>
                </c:pt>
                <c:pt idx="10" formatCode="#,##0.00">
                  <c:v>48901765.902303591</c:v>
                </c:pt>
                <c:pt idx="11" formatCode="#,##0.00">
                  <c:v>35351117.100000009</c:v>
                </c:pt>
                <c:pt idx="12" formatCode="#,##0.00">
                  <c:v>18658146</c:v>
                </c:pt>
                <c:pt idx="13" formatCode="#,##0.00">
                  <c:v>15711607.6</c:v>
                </c:pt>
                <c:pt idx="14" formatCode="#,##0.00">
                  <c:v>15711607.599999996</c:v>
                </c:pt>
                <c:pt idx="15" formatCode="#,##0.00">
                  <c:v>14140446.839999998</c:v>
                </c:pt>
                <c:pt idx="16" formatCode="#,##0.00">
                  <c:v>4713482.28</c:v>
                </c:pt>
                <c:pt idx="17" formatCode="#,##0.00">
                  <c:v>3927901.9000000171</c:v>
                </c:pt>
              </c:numCache>
            </c:numRef>
          </c:val>
          <c:extLst>
            <c:ext xmlns:c16="http://schemas.microsoft.com/office/drawing/2014/chart" uri="{C3380CC4-5D6E-409C-BE32-E72D297353CC}">
              <c16:uniqueId val="{00000009-E8AF-42EA-80DC-153F39D7BDA1}"/>
            </c:ext>
          </c:extLst>
        </c:ser>
        <c:dLbls>
          <c:showLegendKey val="0"/>
          <c:showVal val="0"/>
          <c:showCatName val="0"/>
          <c:showSerName val="0"/>
          <c:showPercent val="0"/>
          <c:showBubbleSize val="0"/>
        </c:dLbls>
        <c:gapWidth val="50"/>
        <c:overlap val="100"/>
        <c:axId val="579718752"/>
        <c:axId val="579719408"/>
      </c:barChart>
      <c:catAx>
        <c:axId val="579718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crossAx val="579719408"/>
        <c:crosses val="autoZero"/>
        <c:auto val="1"/>
        <c:lblAlgn val="ctr"/>
        <c:lblOffset val="100"/>
        <c:noMultiLvlLbl val="0"/>
      </c:catAx>
      <c:valAx>
        <c:axId val="579719408"/>
        <c:scaling>
          <c:orientation val="minMax"/>
          <c:max val="220000000.00000003"/>
          <c:min val="0"/>
        </c:scaling>
        <c:delete val="0"/>
        <c:axPos val="b"/>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crossAx val="579718752"/>
        <c:crosses val="autoZero"/>
        <c:crossBetween val="between"/>
        <c:dispUnits>
          <c:builtInUnit val="millions"/>
          <c:dispUnitsLbl>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mn-lt"/>
        </a:defRPr>
      </a:pPr>
      <a:endParaRPr lang="sk-SK"/>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567596818458793"/>
          <c:y val="3.5434171324852465E-2"/>
          <c:w val="0.650519918854919"/>
          <c:h val="0.90272115158774002"/>
        </c:manualLayout>
      </c:layout>
      <c:barChart>
        <c:barDir val="bar"/>
        <c:grouping val="stacked"/>
        <c:varyColors val="0"/>
        <c:ser>
          <c:idx val="0"/>
          <c:order val="0"/>
          <c:tx>
            <c:strRef>
              <c:f>'3.8'!$B$4</c:f>
              <c:strCache>
                <c:ptCount val="1"/>
                <c:pt idx="0">
                  <c:v>Objem podľa priemerného výkonu za 6 rokov</c:v>
                </c:pt>
              </c:strCache>
            </c:strRef>
          </c:tx>
          <c:spPr>
            <a:solidFill>
              <a:schemeClr val="bg2">
                <a:lumMod val="20000"/>
                <a:lumOff val="80000"/>
              </a:schemeClr>
            </a:solidFill>
            <a:ln>
              <a:noFill/>
            </a:ln>
            <a:effectLst/>
          </c:spPr>
          <c:invertIfNegative val="0"/>
          <c:cat>
            <c:strRef>
              <c:f>'3.8'!$A$5:$A$24</c:f>
              <c:strCache>
                <c:ptCount val="20"/>
                <c:pt idx="0">
                  <c:v>Trenčianska univerzita Alexandra Dubčeka v Trenčíne</c:v>
                </c:pt>
                <c:pt idx="1">
                  <c:v>Technická univerzita v Košiciach</c:v>
                </c:pt>
                <c:pt idx="2">
                  <c:v>Slovenská technická univerzita v Bratislave</c:v>
                </c:pt>
                <c:pt idx="3">
                  <c:v>Technická univerzita vo Zvolene</c:v>
                </c:pt>
                <c:pt idx="4">
                  <c:v>Vysoká škola výtvarných umení v Bratislave</c:v>
                </c:pt>
                <c:pt idx="5">
                  <c:v>Univerzita Komenského v Bratislave</c:v>
                </c:pt>
                <c:pt idx="6">
                  <c:v>Žilinská univerzita v Žiline</c:v>
                </c:pt>
                <c:pt idx="7">
                  <c:v>Slovenská poľnohospodárska univerzita v Nitre</c:v>
                </c:pt>
                <c:pt idx="8">
                  <c:v>Univerzita Pavla Jozefa Šafárika v Košiciach</c:v>
                </c:pt>
                <c:pt idx="9">
                  <c:v>Akadémia umení v Banskej Bystrici</c:v>
                </c:pt>
                <c:pt idx="10">
                  <c:v>Vysoká škola múzických umení v Bratislave</c:v>
                </c:pt>
                <c:pt idx="11">
                  <c:v>Trnavská univerzita v Trnave</c:v>
                </c:pt>
                <c:pt idx="12">
                  <c:v>Univerzita Konštantína Filozofa v Nitre</c:v>
                </c:pt>
                <c:pt idx="13">
                  <c:v>Univerzita veterinárskeho lekárstva a farmácie v Košiciach</c:v>
                </c:pt>
                <c:pt idx="14">
                  <c:v>Univerzita sv. Cyrila a Metoda v Trnave</c:v>
                </c:pt>
                <c:pt idx="15">
                  <c:v>Univerzita J. Selyeho</c:v>
                </c:pt>
                <c:pt idx="16">
                  <c:v>Prešovská univerzita v Prešove</c:v>
                </c:pt>
                <c:pt idx="17">
                  <c:v>Univerzita Mateja Bela v Banskej Bystrici</c:v>
                </c:pt>
                <c:pt idx="18">
                  <c:v>Ekonomická univerzita v Bratislave</c:v>
                </c:pt>
                <c:pt idx="19">
                  <c:v>Katolícka univerzita v Ružomberku</c:v>
                </c:pt>
              </c:strCache>
            </c:strRef>
          </c:cat>
          <c:val>
            <c:numRef>
              <c:f>'3.8'!$B$5:$B$24</c:f>
              <c:numCache>
                <c:formatCode>General</c:formatCode>
                <c:ptCount val="20"/>
                <c:pt idx="0">
                  <c:v>9139.6554140928638</c:v>
                </c:pt>
                <c:pt idx="1">
                  <c:v>6140.3287873750733</c:v>
                </c:pt>
                <c:pt idx="2">
                  <c:v>6195.554417031055</c:v>
                </c:pt>
                <c:pt idx="3">
                  <c:v>5300.5753490233792</c:v>
                </c:pt>
                <c:pt idx="4">
                  <c:v>4926.8730288085553</c:v>
                </c:pt>
                <c:pt idx="5">
                  <c:v>4753.008562830084</c:v>
                </c:pt>
                <c:pt idx="6">
                  <c:v>5402.1431339548026</c:v>
                </c:pt>
                <c:pt idx="7">
                  <c:v>3872.1905906168645</c:v>
                </c:pt>
                <c:pt idx="8">
                  <c:v>4913.133184309575</c:v>
                </c:pt>
                <c:pt idx="9">
                  <c:v>3794.3357996770505</c:v>
                </c:pt>
                <c:pt idx="10">
                  <c:v>4578.1098381303409</c:v>
                </c:pt>
                <c:pt idx="11">
                  <c:v>3492.0491634304658</c:v>
                </c:pt>
                <c:pt idx="12">
                  <c:v>3184.6853477900745</c:v>
                </c:pt>
                <c:pt idx="13">
                  <c:v>3156.1702366040081</c:v>
                </c:pt>
                <c:pt idx="14">
                  <c:v>2852.8149072034425</c:v>
                </c:pt>
                <c:pt idx="15">
                  <c:v>2251.9490379317353</c:v>
                </c:pt>
                <c:pt idx="16">
                  <c:v>2348.0539829093095</c:v>
                </c:pt>
                <c:pt idx="17">
                  <c:v>2935.9567855456712</c:v>
                </c:pt>
                <c:pt idx="18">
                  <c:v>2775.9506510015849</c:v>
                </c:pt>
                <c:pt idx="19">
                  <c:v>2078.5074452305771</c:v>
                </c:pt>
              </c:numCache>
            </c:numRef>
          </c:val>
          <c:extLst>
            <c:ext xmlns:c16="http://schemas.microsoft.com/office/drawing/2014/chart" uri="{C3380CC4-5D6E-409C-BE32-E72D297353CC}">
              <c16:uniqueId val="{00000000-615A-4F2C-AD9C-BF8AD937B301}"/>
            </c:ext>
          </c:extLst>
        </c:ser>
        <c:ser>
          <c:idx val="1"/>
          <c:order val="1"/>
          <c:tx>
            <c:strRef>
              <c:f>'3.8'!$C$4</c:f>
              <c:strCache>
                <c:ptCount val="1"/>
                <c:pt idx="0">
                  <c:v>Objem podľa domácich grantov</c:v>
                </c:pt>
              </c:strCache>
            </c:strRef>
          </c:tx>
          <c:spPr>
            <a:solidFill>
              <a:schemeClr val="bg2"/>
            </a:solidFill>
            <a:ln>
              <a:noFill/>
            </a:ln>
            <a:effectLst/>
          </c:spPr>
          <c:invertIfNegative val="0"/>
          <c:cat>
            <c:strRef>
              <c:f>'3.8'!$A$5:$A$24</c:f>
              <c:strCache>
                <c:ptCount val="20"/>
                <c:pt idx="0">
                  <c:v>Trenčianska univerzita Alexandra Dubčeka v Trenčíne</c:v>
                </c:pt>
                <c:pt idx="1">
                  <c:v>Technická univerzita v Košiciach</c:v>
                </c:pt>
                <c:pt idx="2">
                  <c:v>Slovenská technická univerzita v Bratislave</c:v>
                </c:pt>
                <c:pt idx="3">
                  <c:v>Technická univerzita vo Zvolene</c:v>
                </c:pt>
                <c:pt idx="4">
                  <c:v>Vysoká škola výtvarných umení v Bratislave</c:v>
                </c:pt>
                <c:pt idx="5">
                  <c:v>Univerzita Komenského v Bratislave</c:v>
                </c:pt>
                <c:pt idx="6">
                  <c:v>Žilinská univerzita v Žiline</c:v>
                </c:pt>
                <c:pt idx="7">
                  <c:v>Slovenská poľnohospodárska univerzita v Nitre</c:v>
                </c:pt>
                <c:pt idx="8">
                  <c:v>Univerzita Pavla Jozefa Šafárika v Košiciach</c:v>
                </c:pt>
                <c:pt idx="9">
                  <c:v>Akadémia umení v Banskej Bystrici</c:v>
                </c:pt>
                <c:pt idx="10">
                  <c:v>Vysoká škola múzických umení v Bratislave</c:v>
                </c:pt>
                <c:pt idx="11">
                  <c:v>Trnavská univerzita v Trnave</c:v>
                </c:pt>
                <c:pt idx="12">
                  <c:v>Univerzita Konštantína Filozofa v Nitre</c:v>
                </c:pt>
                <c:pt idx="13">
                  <c:v>Univerzita veterinárskeho lekárstva a farmácie v Košiciach</c:v>
                </c:pt>
                <c:pt idx="14">
                  <c:v>Univerzita sv. Cyrila a Metoda v Trnave</c:v>
                </c:pt>
                <c:pt idx="15">
                  <c:v>Univerzita J. Selyeho</c:v>
                </c:pt>
                <c:pt idx="16">
                  <c:v>Prešovská univerzita v Prešove</c:v>
                </c:pt>
                <c:pt idx="17">
                  <c:v>Univerzita Mateja Bela v Banskej Bystrici</c:v>
                </c:pt>
                <c:pt idx="18">
                  <c:v>Ekonomická univerzita v Bratislave</c:v>
                </c:pt>
                <c:pt idx="19">
                  <c:v>Katolícka univerzita v Ružomberku</c:v>
                </c:pt>
              </c:strCache>
            </c:strRef>
          </c:cat>
          <c:val>
            <c:numRef>
              <c:f>'3.8'!$C$5:$C$24</c:f>
              <c:numCache>
                <c:formatCode>General</c:formatCode>
                <c:ptCount val="20"/>
                <c:pt idx="0">
                  <c:v>547.32079007882055</c:v>
                </c:pt>
                <c:pt idx="1">
                  <c:v>1780.2875801981781</c:v>
                </c:pt>
                <c:pt idx="2">
                  <c:v>2018.3616376119016</c:v>
                </c:pt>
                <c:pt idx="3">
                  <c:v>2131.6595667037427</c:v>
                </c:pt>
                <c:pt idx="4">
                  <c:v>440.98689653604981</c:v>
                </c:pt>
                <c:pt idx="5">
                  <c:v>1440.2372497342189</c:v>
                </c:pt>
                <c:pt idx="6">
                  <c:v>1715.9088102742505</c:v>
                </c:pt>
                <c:pt idx="7">
                  <c:v>1468.032258264838</c:v>
                </c:pt>
                <c:pt idx="8">
                  <c:v>1411.7548406079529</c:v>
                </c:pt>
                <c:pt idx="9">
                  <c:v>65.204177235385103</c:v>
                </c:pt>
                <c:pt idx="10">
                  <c:v>211.1582631428835</c:v>
                </c:pt>
                <c:pt idx="11">
                  <c:v>982.96655374045997</c:v>
                </c:pt>
                <c:pt idx="12">
                  <c:v>740.44651849879131</c:v>
                </c:pt>
                <c:pt idx="13">
                  <c:v>1668.9131210984397</c:v>
                </c:pt>
                <c:pt idx="14">
                  <c:v>816.49847513544171</c:v>
                </c:pt>
                <c:pt idx="15">
                  <c:v>211.62476753777784</c:v>
                </c:pt>
                <c:pt idx="16">
                  <c:v>797.09958636935448</c:v>
                </c:pt>
                <c:pt idx="17">
                  <c:v>796.49593119168685</c:v>
                </c:pt>
                <c:pt idx="18">
                  <c:v>677.65754879778763</c:v>
                </c:pt>
                <c:pt idx="19">
                  <c:v>203.67522083348587</c:v>
                </c:pt>
              </c:numCache>
            </c:numRef>
          </c:val>
          <c:extLst>
            <c:ext xmlns:c16="http://schemas.microsoft.com/office/drawing/2014/chart" uri="{C3380CC4-5D6E-409C-BE32-E72D297353CC}">
              <c16:uniqueId val="{00000001-615A-4F2C-AD9C-BF8AD937B301}"/>
            </c:ext>
          </c:extLst>
        </c:ser>
        <c:ser>
          <c:idx val="2"/>
          <c:order val="2"/>
          <c:tx>
            <c:strRef>
              <c:f>'3.8'!$D$4</c:f>
              <c:strCache>
                <c:ptCount val="1"/>
                <c:pt idx="0">
                  <c:v>Objem podľa výskumných projektov od iných subjektov</c:v>
                </c:pt>
              </c:strCache>
            </c:strRef>
          </c:tx>
          <c:spPr>
            <a:solidFill>
              <a:schemeClr val="accent2"/>
            </a:solidFill>
            <a:ln>
              <a:noFill/>
            </a:ln>
            <a:effectLst/>
          </c:spPr>
          <c:invertIfNegative val="0"/>
          <c:cat>
            <c:strRef>
              <c:f>'3.8'!$A$5:$A$24</c:f>
              <c:strCache>
                <c:ptCount val="20"/>
                <c:pt idx="0">
                  <c:v>Trenčianska univerzita Alexandra Dubčeka v Trenčíne</c:v>
                </c:pt>
                <c:pt idx="1">
                  <c:v>Technická univerzita v Košiciach</c:v>
                </c:pt>
                <c:pt idx="2">
                  <c:v>Slovenská technická univerzita v Bratislave</c:v>
                </c:pt>
                <c:pt idx="3">
                  <c:v>Technická univerzita vo Zvolene</c:v>
                </c:pt>
                <c:pt idx="4">
                  <c:v>Vysoká škola výtvarných umení v Bratislave</c:v>
                </c:pt>
                <c:pt idx="5">
                  <c:v>Univerzita Komenského v Bratislave</c:v>
                </c:pt>
                <c:pt idx="6">
                  <c:v>Žilinská univerzita v Žiline</c:v>
                </c:pt>
                <c:pt idx="7">
                  <c:v>Slovenská poľnohospodárska univerzita v Nitre</c:v>
                </c:pt>
                <c:pt idx="8">
                  <c:v>Univerzita Pavla Jozefa Šafárika v Košiciach</c:v>
                </c:pt>
                <c:pt idx="9">
                  <c:v>Akadémia umení v Banskej Bystrici</c:v>
                </c:pt>
                <c:pt idx="10">
                  <c:v>Vysoká škola múzických umení v Bratislave</c:v>
                </c:pt>
                <c:pt idx="11">
                  <c:v>Trnavská univerzita v Trnave</c:v>
                </c:pt>
                <c:pt idx="12">
                  <c:v>Univerzita Konštantína Filozofa v Nitre</c:v>
                </c:pt>
                <c:pt idx="13">
                  <c:v>Univerzita veterinárskeho lekárstva a farmácie v Košiciach</c:v>
                </c:pt>
                <c:pt idx="14">
                  <c:v>Univerzita sv. Cyrila a Metoda v Trnave</c:v>
                </c:pt>
                <c:pt idx="15">
                  <c:v>Univerzita J. Selyeho</c:v>
                </c:pt>
                <c:pt idx="16">
                  <c:v>Prešovská univerzita v Prešove</c:v>
                </c:pt>
                <c:pt idx="17">
                  <c:v>Univerzita Mateja Bela v Banskej Bystrici</c:v>
                </c:pt>
                <c:pt idx="18">
                  <c:v>Ekonomická univerzita v Bratislave</c:v>
                </c:pt>
                <c:pt idx="19">
                  <c:v>Katolícka univerzita v Ružomberku</c:v>
                </c:pt>
              </c:strCache>
            </c:strRef>
          </c:cat>
          <c:val>
            <c:numRef>
              <c:f>'3.8'!$D$5:$D$24</c:f>
              <c:numCache>
                <c:formatCode>General</c:formatCode>
                <c:ptCount val="20"/>
                <c:pt idx="0">
                  <c:v>165.36961828768685</c:v>
                </c:pt>
                <c:pt idx="1">
                  <c:v>914.57990667247225</c:v>
                </c:pt>
                <c:pt idx="2">
                  <c:v>1198.056849599898</c:v>
                </c:pt>
                <c:pt idx="3">
                  <c:v>53.024073670968704</c:v>
                </c:pt>
                <c:pt idx="4">
                  <c:v>19.248627411672906</c:v>
                </c:pt>
                <c:pt idx="5">
                  <c:v>144.96249297209712</c:v>
                </c:pt>
                <c:pt idx="6">
                  <c:v>2120.9372159440122</c:v>
                </c:pt>
                <c:pt idx="7">
                  <c:v>380.50903358255556</c:v>
                </c:pt>
                <c:pt idx="8">
                  <c:v>75.581029541174942</c:v>
                </c:pt>
                <c:pt idx="9">
                  <c:v>5.6004699206407258</c:v>
                </c:pt>
                <c:pt idx="10">
                  <c:v>52.501093084613551</c:v>
                </c:pt>
                <c:pt idx="11">
                  <c:v>39.219848432172796</c:v>
                </c:pt>
                <c:pt idx="12">
                  <c:v>53.931954611012273</c:v>
                </c:pt>
                <c:pt idx="13">
                  <c:v>122.44314564078338</c:v>
                </c:pt>
                <c:pt idx="14">
                  <c:v>51.230964662206986</c:v>
                </c:pt>
                <c:pt idx="15">
                  <c:v>0</c:v>
                </c:pt>
                <c:pt idx="16">
                  <c:v>4.3214731897336387</c:v>
                </c:pt>
                <c:pt idx="17">
                  <c:v>48.026828097011112</c:v>
                </c:pt>
                <c:pt idx="18">
                  <c:v>168.30282087182033</c:v>
                </c:pt>
                <c:pt idx="19">
                  <c:v>8.128260401154817</c:v>
                </c:pt>
              </c:numCache>
            </c:numRef>
          </c:val>
          <c:extLst>
            <c:ext xmlns:c16="http://schemas.microsoft.com/office/drawing/2014/chart" uri="{C3380CC4-5D6E-409C-BE32-E72D297353CC}">
              <c16:uniqueId val="{00000002-615A-4F2C-AD9C-BF8AD937B301}"/>
            </c:ext>
          </c:extLst>
        </c:ser>
        <c:ser>
          <c:idx val="3"/>
          <c:order val="3"/>
          <c:tx>
            <c:strRef>
              <c:f>'3.8'!$E$4</c:f>
              <c:strCache>
                <c:ptCount val="1"/>
                <c:pt idx="0">
                  <c:v>Objem podľa zahraničných grantov</c:v>
                </c:pt>
              </c:strCache>
            </c:strRef>
          </c:tx>
          <c:spPr>
            <a:solidFill>
              <a:schemeClr val="tx2">
                <a:lumMod val="20000"/>
                <a:lumOff val="80000"/>
              </a:schemeClr>
            </a:solidFill>
            <a:ln>
              <a:noFill/>
            </a:ln>
            <a:effectLst/>
          </c:spPr>
          <c:invertIfNegative val="0"/>
          <c:cat>
            <c:strRef>
              <c:f>'3.8'!$A$5:$A$24</c:f>
              <c:strCache>
                <c:ptCount val="20"/>
                <c:pt idx="0">
                  <c:v>Trenčianska univerzita Alexandra Dubčeka v Trenčíne</c:v>
                </c:pt>
                <c:pt idx="1">
                  <c:v>Technická univerzita v Košiciach</c:v>
                </c:pt>
                <c:pt idx="2">
                  <c:v>Slovenská technická univerzita v Bratislave</c:v>
                </c:pt>
                <c:pt idx="3">
                  <c:v>Technická univerzita vo Zvolene</c:v>
                </c:pt>
                <c:pt idx="4">
                  <c:v>Vysoká škola výtvarných umení v Bratislave</c:v>
                </c:pt>
                <c:pt idx="5">
                  <c:v>Univerzita Komenského v Bratislave</c:v>
                </c:pt>
                <c:pt idx="6">
                  <c:v>Žilinská univerzita v Žiline</c:v>
                </c:pt>
                <c:pt idx="7">
                  <c:v>Slovenská poľnohospodárska univerzita v Nitre</c:v>
                </c:pt>
                <c:pt idx="8">
                  <c:v>Univerzita Pavla Jozefa Šafárika v Košiciach</c:v>
                </c:pt>
                <c:pt idx="9">
                  <c:v>Akadémia umení v Banskej Bystrici</c:v>
                </c:pt>
                <c:pt idx="10">
                  <c:v>Vysoká škola múzických umení v Bratislave</c:v>
                </c:pt>
                <c:pt idx="11">
                  <c:v>Trnavská univerzita v Trnave</c:v>
                </c:pt>
                <c:pt idx="12">
                  <c:v>Univerzita Konštantína Filozofa v Nitre</c:v>
                </c:pt>
                <c:pt idx="13">
                  <c:v>Univerzita veterinárskeho lekárstva a farmácie v Košiciach</c:v>
                </c:pt>
                <c:pt idx="14">
                  <c:v>Univerzita sv. Cyrila a Metoda v Trnave</c:v>
                </c:pt>
                <c:pt idx="15">
                  <c:v>Univerzita J. Selyeho</c:v>
                </c:pt>
                <c:pt idx="16">
                  <c:v>Prešovská univerzita v Prešove</c:v>
                </c:pt>
                <c:pt idx="17">
                  <c:v>Univerzita Mateja Bela v Banskej Bystrici</c:v>
                </c:pt>
                <c:pt idx="18">
                  <c:v>Ekonomická univerzita v Bratislave</c:v>
                </c:pt>
                <c:pt idx="19">
                  <c:v>Katolícka univerzita v Ružomberku</c:v>
                </c:pt>
              </c:strCache>
            </c:strRef>
          </c:cat>
          <c:val>
            <c:numRef>
              <c:f>'3.8'!$E$5:$E$24</c:f>
              <c:numCache>
                <c:formatCode>General</c:formatCode>
                <c:ptCount val="20"/>
                <c:pt idx="0">
                  <c:v>15935.290153362479</c:v>
                </c:pt>
                <c:pt idx="1">
                  <c:v>2127.0191472855331</c:v>
                </c:pt>
                <c:pt idx="2">
                  <c:v>2200.1158568132264</c:v>
                </c:pt>
                <c:pt idx="3">
                  <c:v>1846.8463999545227</c:v>
                </c:pt>
                <c:pt idx="4">
                  <c:v>0</c:v>
                </c:pt>
                <c:pt idx="5">
                  <c:v>1176.4456973509325</c:v>
                </c:pt>
                <c:pt idx="6">
                  <c:v>1113.3805913365823</c:v>
                </c:pt>
                <c:pt idx="7">
                  <c:v>2759.7119521582285</c:v>
                </c:pt>
                <c:pt idx="8">
                  <c:v>754.76637234948168</c:v>
                </c:pt>
                <c:pt idx="9">
                  <c:v>0</c:v>
                </c:pt>
                <c:pt idx="10">
                  <c:v>30.137738215957448</c:v>
                </c:pt>
                <c:pt idx="11">
                  <c:v>3390.279673226567</c:v>
                </c:pt>
                <c:pt idx="12">
                  <c:v>593.04834644841071</c:v>
                </c:pt>
                <c:pt idx="13">
                  <c:v>110.83022277056239</c:v>
                </c:pt>
                <c:pt idx="14">
                  <c:v>423.29669673158952</c:v>
                </c:pt>
                <c:pt idx="15">
                  <c:v>1673.3344912324858</c:v>
                </c:pt>
                <c:pt idx="16">
                  <c:v>479.67716335837468</c:v>
                </c:pt>
                <c:pt idx="17">
                  <c:v>335.00404031604648</c:v>
                </c:pt>
                <c:pt idx="18">
                  <c:v>817.48096107002027</c:v>
                </c:pt>
                <c:pt idx="19">
                  <c:v>189.48003265764712</c:v>
                </c:pt>
              </c:numCache>
            </c:numRef>
          </c:val>
          <c:extLst>
            <c:ext xmlns:c16="http://schemas.microsoft.com/office/drawing/2014/chart" uri="{C3380CC4-5D6E-409C-BE32-E72D297353CC}">
              <c16:uniqueId val="{00000003-615A-4F2C-AD9C-BF8AD937B301}"/>
            </c:ext>
          </c:extLst>
        </c:ser>
        <c:ser>
          <c:idx val="4"/>
          <c:order val="4"/>
          <c:tx>
            <c:strRef>
              <c:f>'3.8'!$F$4</c:f>
              <c:strCache>
                <c:ptCount val="1"/>
                <c:pt idx="0">
                  <c:v>Objem podľa doktorandov po dizertačnej skúške</c:v>
                </c:pt>
              </c:strCache>
            </c:strRef>
          </c:tx>
          <c:spPr>
            <a:solidFill>
              <a:schemeClr val="tx2"/>
            </a:solidFill>
            <a:ln>
              <a:noFill/>
            </a:ln>
            <a:effectLst/>
          </c:spPr>
          <c:invertIfNegative val="0"/>
          <c:cat>
            <c:strRef>
              <c:f>'3.8'!$A$5:$A$24</c:f>
              <c:strCache>
                <c:ptCount val="20"/>
                <c:pt idx="0">
                  <c:v>Trenčianska univerzita Alexandra Dubčeka v Trenčíne</c:v>
                </c:pt>
                <c:pt idx="1">
                  <c:v>Technická univerzita v Košiciach</c:v>
                </c:pt>
                <c:pt idx="2">
                  <c:v>Slovenská technická univerzita v Bratislave</c:v>
                </c:pt>
                <c:pt idx="3">
                  <c:v>Technická univerzita vo Zvolene</c:v>
                </c:pt>
                <c:pt idx="4">
                  <c:v>Vysoká škola výtvarných umení v Bratislave</c:v>
                </c:pt>
                <c:pt idx="5">
                  <c:v>Univerzita Komenského v Bratislave</c:v>
                </c:pt>
                <c:pt idx="6">
                  <c:v>Žilinská univerzita v Žiline</c:v>
                </c:pt>
                <c:pt idx="7">
                  <c:v>Slovenská poľnohospodárska univerzita v Nitre</c:v>
                </c:pt>
                <c:pt idx="8">
                  <c:v>Univerzita Pavla Jozefa Šafárika v Košiciach</c:v>
                </c:pt>
                <c:pt idx="9">
                  <c:v>Akadémia umení v Banskej Bystrici</c:v>
                </c:pt>
                <c:pt idx="10">
                  <c:v>Vysoká škola múzických umení v Bratislave</c:v>
                </c:pt>
                <c:pt idx="11">
                  <c:v>Trnavská univerzita v Trnave</c:v>
                </c:pt>
                <c:pt idx="12">
                  <c:v>Univerzita Konštantína Filozofa v Nitre</c:v>
                </c:pt>
                <c:pt idx="13">
                  <c:v>Univerzita veterinárskeho lekárstva a farmácie v Košiciach</c:v>
                </c:pt>
                <c:pt idx="14">
                  <c:v>Univerzita sv. Cyrila a Metoda v Trnave</c:v>
                </c:pt>
                <c:pt idx="15">
                  <c:v>Univerzita J. Selyeho</c:v>
                </c:pt>
                <c:pt idx="16">
                  <c:v>Prešovská univerzita v Prešove</c:v>
                </c:pt>
                <c:pt idx="17">
                  <c:v>Univerzita Mateja Bela v Banskej Bystrici</c:v>
                </c:pt>
                <c:pt idx="18">
                  <c:v>Ekonomická univerzita v Bratislave</c:v>
                </c:pt>
                <c:pt idx="19">
                  <c:v>Katolícka univerzita v Ružomberku</c:v>
                </c:pt>
              </c:strCache>
            </c:strRef>
          </c:cat>
          <c:val>
            <c:numRef>
              <c:f>'3.8'!$F$5:$F$24</c:f>
              <c:numCache>
                <c:formatCode>General</c:formatCode>
                <c:ptCount val="20"/>
                <c:pt idx="0">
                  <c:v>825.9938286418311</c:v>
                </c:pt>
                <c:pt idx="1">
                  <c:v>1339.9296884167757</c:v>
                </c:pt>
                <c:pt idx="2">
                  <c:v>2240.8635708137044</c:v>
                </c:pt>
                <c:pt idx="3">
                  <c:v>1181.8729208807097</c:v>
                </c:pt>
                <c:pt idx="4">
                  <c:v>1411.5560570679945</c:v>
                </c:pt>
                <c:pt idx="5">
                  <c:v>1895.6752345672871</c:v>
                </c:pt>
                <c:pt idx="6">
                  <c:v>1472.3091312314739</c:v>
                </c:pt>
                <c:pt idx="7">
                  <c:v>822.51367711026523</c:v>
                </c:pt>
                <c:pt idx="8">
                  <c:v>1695.9097491463804</c:v>
                </c:pt>
                <c:pt idx="9">
                  <c:v>699.91941496601135</c:v>
                </c:pt>
                <c:pt idx="10">
                  <c:v>893.04695755607713</c:v>
                </c:pt>
                <c:pt idx="11">
                  <c:v>734.6280624733572</c:v>
                </c:pt>
                <c:pt idx="12">
                  <c:v>1498.0162248031004</c:v>
                </c:pt>
                <c:pt idx="13">
                  <c:v>1804.8565561734831</c:v>
                </c:pt>
                <c:pt idx="14">
                  <c:v>1463.09120345972</c:v>
                </c:pt>
                <c:pt idx="15">
                  <c:v>390.85220476202983</c:v>
                </c:pt>
                <c:pt idx="16">
                  <c:v>508.17292074006087</c:v>
                </c:pt>
                <c:pt idx="17">
                  <c:v>694.83806470343791</c:v>
                </c:pt>
                <c:pt idx="18">
                  <c:v>929.70283416052177</c:v>
                </c:pt>
                <c:pt idx="19">
                  <c:v>814.77328772315252</c:v>
                </c:pt>
              </c:numCache>
            </c:numRef>
          </c:val>
          <c:extLst>
            <c:ext xmlns:c16="http://schemas.microsoft.com/office/drawing/2014/chart" uri="{C3380CC4-5D6E-409C-BE32-E72D297353CC}">
              <c16:uniqueId val="{00000004-615A-4F2C-AD9C-BF8AD937B301}"/>
            </c:ext>
          </c:extLst>
        </c:ser>
        <c:ser>
          <c:idx val="5"/>
          <c:order val="5"/>
          <c:tx>
            <c:strRef>
              <c:f>'3.8'!$G$4</c:f>
              <c:strCache>
                <c:ptCount val="1"/>
                <c:pt idx="0">
                  <c:v>Objem podľa publikačnej  činnosti </c:v>
                </c:pt>
              </c:strCache>
            </c:strRef>
          </c:tx>
          <c:spPr>
            <a:solidFill>
              <a:schemeClr val="accent2">
                <a:lumMod val="20000"/>
                <a:lumOff val="80000"/>
              </a:schemeClr>
            </a:solidFill>
            <a:ln>
              <a:noFill/>
            </a:ln>
            <a:effectLst/>
          </c:spPr>
          <c:invertIfNegative val="0"/>
          <c:cat>
            <c:strRef>
              <c:f>'3.8'!$A$5:$A$24</c:f>
              <c:strCache>
                <c:ptCount val="20"/>
                <c:pt idx="0">
                  <c:v>Trenčianska univerzita Alexandra Dubčeka v Trenčíne</c:v>
                </c:pt>
                <c:pt idx="1">
                  <c:v>Technická univerzita v Košiciach</c:v>
                </c:pt>
                <c:pt idx="2">
                  <c:v>Slovenská technická univerzita v Bratislave</c:v>
                </c:pt>
                <c:pt idx="3">
                  <c:v>Technická univerzita vo Zvolene</c:v>
                </c:pt>
                <c:pt idx="4">
                  <c:v>Vysoká škola výtvarných umení v Bratislave</c:v>
                </c:pt>
                <c:pt idx="5">
                  <c:v>Univerzita Komenského v Bratislave</c:v>
                </c:pt>
                <c:pt idx="6">
                  <c:v>Žilinská univerzita v Žiline</c:v>
                </c:pt>
                <c:pt idx="7">
                  <c:v>Slovenská poľnohospodárska univerzita v Nitre</c:v>
                </c:pt>
                <c:pt idx="8">
                  <c:v>Univerzita Pavla Jozefa Šafárika v Košiciach</c:v>
                </c:pt>
                <c:pt idx="9">
                  <c:v>Akadémia umení v Banskej Bystrici</c:v>
                </c:pt>
                <c:pt idx="10">
                  <c:v>Vysoká škola múzických umení v Bratislave</c:v>
                </c:pt>
                <c:pt idx="11">
                  <c:v>Trnavská univerzita v Trnave</c:v>
                </c:pt>
                <c:pt idx="12">
                  <c:v>Univerzita Konštantína Filozofa v Nitre</c:v>
                </c:pt>
                <c:pt idx="13">
                  <c:v>Univerzita veterinárskeho lekárstva a farmácie v Košiciach</c:v>
                </c:pt>
                <c:pt idx="14">
                  <c:v>Univerzita sv. Cyrila a Metoda v Trnave</c:v>
                </c:pt>
                <c:pt idx="15">
                  <c:v>Univerzita J. Selyeho</c:v>
                </c:pt>
                <c:pt idx="16">
                  <c:v>Prešovská univerzita v Prešove</c:v>
                </c:pt>
                <c:pt idx="17">
                  <c:v>Univerzita Mateja Bela v Banskej Bystrici</c:v>
                </c:pt>
                <c:pt idx="18">
                  <c:v>Ekonomická univerzita v Bratislave</c:v>
                </c:pt>
                <c:pt idx="19">
                  <c:v>Katolícka univerzita v Ružomberku</c:v>
                </c:pt>
              </c:strCache>
            </c:strRef>
          </c:cat>
          <c:val>
            <c:numRef>
              <c:f>'3.8'!$G$5:$G$24</c:f>
              <c:numCache>
                <c:formatCode>General</c:formatCode>
                <c:ptCount val="20"/>
                <c:pt idx="0">
                  <c:v>4412.4877272559361</c:v>
                </c:pt>
                <c:pt idx="1">
                  <c:v>4124.6536757990398</c:v>
                </c:pt>
                <c:pt idx="2">
                  <c:v>3399.4956558863646</c:v>
                </c:pt>
                <c:pt idx="3">
                  <c:v>4969.091725780143</c:v>
                </c:pt>
                <c:pt idx="4">
                  <c:v>178.00809563430778</c:v>
                </c:pt>
                <c:pt idx="5">
                  <c:v>3936.361691104677</c:v>
                </c:pt>
                <c:pt idx="6">
                  <c:v>3206.2107176043946</c:v>
                </c:pt>
                <c:pt idx="7">
                  <c:v>3816.3724796731199</c:v>
                </c:pt>
                <c:pt idx="8">
                  <c:v>4449.1662848363749</c:v>
                </c:pt>
                <c:pt idx="9">
                  <c:v>121.18225929279355</c:v>
                </c:pt>
                <c:pt idx="10">
                  <c:v>93.312692135261671</c:v>
                </c:pt>
                <c:pt idx="11">
                  <c:v>2468.7833611228084</c:v>
                </c:pt>
                <c:pt idx="12">
                  <c:v>3077.8759749545097</c:v>
                </c:pt>
                <c:pt idx="13">
                  <c:v>2564.6504895282228</c:v>
                </c:pt>
                <c:pt idx="14">
                  <c:v>2564.5629672365703</c:v>
                </c:pt>
                <c:pt idx="15">
                  <c:v>3065.553346344333</c:v>
                </c:pt>
                <c:pt idx="16">
                  <c:v>2696.7393458759798</c:v>
                </c:pt>
                <c:pt idx="17">
                  <c:v>2287.7340879836133</c:v>
                </c:pt>
                <c:pt idx="18">
                  <c:v>1448.4695881184255</c:v>
                </c:pt>
                <c:pt idx="19">
                  <c:v>1318.8474290398296</c:v>
                </c:pt>
              </c:numCache>
            </c:numRef>
          </c:val>
          <c:extLst>
            <c:ext xmlns:c16="http://schemas.microsoft.com/office/drawing/2014/chart" uri="{C3380CC4-5D6E-409C-BE32-E72D297353CC}">
              <c16:uniqueId val="{00000005-615A-4F2C-AD9C-BF8AD937B301}"/>
            </c:ext>
          </c:extLst>
        </c:ser>
        <c:ser>
          <c:idx val="6"/>
          <c:order val="6"/>
          <c:tx>
            <c:strRef>
              <c:f>'3.8'!$H$4</c:f>
              <c:strCache>
                <c:ptCount val="1"/>
                <c:pt idx="0">
                  <c:v>Objem podľa umeleckej tvorby</c:v>
                </c:pt>
              </c:strCache>
            </c:strRef>
          </c:tx>
          <c:spPr>
            <a:solidFill>
              <a:schemeClr val="accent1"/>
            </a:solidFill>
            <a:ln>
              <a:noFill/>
            </a:ln>
            <a:effectLst/>
          </c:spPr>
          <c:invertIfNegative val="0"/>
          <c:cat>
            <c:strRef>
              <c:f>'3.8'!$A$5:$A$24</c:f>
              <c:strCache>
                <c:ptCount val="20"/>
                <c:pt idx="0">
                  <c:v>Trenčianska univerzita Alexandra Dubčeka v Trenčíne</c:v>
                </c:pt>
                <c:pt idx="1">
                  <c:v>Technická univerzita v Košiciach</c:v>
                </c:pt>
                <c:pt idx="2">
                  <c:v>Slovenská technická univerzita v Bratislave</c:v>
                </c:pt>
                <c:pt idx="3">
                  <c:v>Technická univerzita vo Zvolene</c:v>
                </c:pt>
                <c:pt idx="4">
                  <c:v>Vysoká škola výtvarných umení v Bratislave</c:v>
                </c:pt>
                <c:pt idx="5">
                  <c:v>Univerzita Komenského v Bratislave</c:v>
                </c:pt>
                <c:pt idx="6">
                  <c:v>Žilinská univerzita v Žiline</c:v>
                </c:pt>
                <c:pt idx="7">
                  <c:v>Slovenská poľnohospodárska univerzita v Nitre</c:v>
                </c:pt>
                <c:pt idx="8">
                  <c:v>Univerzita Pavla Jozefa Šafárika v Košiciach</c:v>
                </c:pt>
                <c:pt idx="9">
                  <c:v>Akadémia umení v Banskej Bystrici</c:v>
                </c:pt>
                <c:pt idx="10">
                  <c:v>Vysoká škola múzických umení v Bratislave</c:v>
                </c:pt>
                <c:pt idx="11">
                  <c:v>Trnavská univerzita v Trnave</c:v>
                </c:pt>
                <c:pt idx="12">
                  <c:v>Univerzita Konštantína Filozofa v Nitre</c:v>
                </c:pt>
                <c:pt idx="13">
                  <c:v>Univerzita veterinárskeho lekárstva a farmácie v Košiciach</c:v>
                </c:pt>
                <c:pt idx="14">
                  <c:v>Univerzita sv. Cyrila a Metoda v Trnave</c:v>
                </c:pt>
                <c:pt idx="15">
                  <c:v>Univerzita J. Selyeho</c:v>
                </c:pt>
                <c:pt idx="16">
                  <c:v>Prešovská univerzita v Prešove</c:v>
                </c:pt>
                <c:pt idx="17">
                  <c:v>Univerzita Mateja Bela v Banskej Bystrici</c:v>
                </c:pt>
                <c:pt idx="18">
                  <c:v>Ekonomická univerzita v Bratislave</c:v>
                </c:pt>
                <c:pt idx="19">
                  <c:v>Katolícka univerzita v Ružomberku</c:v>
                </c:pt>
              </c:strCache>
            </c:strRef>
          </c:cat>
          <c:val>
            <c:numRef>
              <c:f>'3.8'!$H$5:$H$24</c:f>
              <c:numCache>
                <c:formatCode>General</c:formatCode>
                <c:ptCount val="20"/>
                <c:pt idx="0">
                  <c:v>0</c:v>
                </c:pt>
                <c:pt idx="1">
                  <c:v>299.33913549423494</c:v>
                </c:pt>
                <c:pt idx="2">
                  <c:v>262.99223636612038</c:v>
                </c:pt>
                <c:pt idx="3">
                  <c:v>114.94013332045427</c:v>
                </c:pt>
                <c:pt idx="4">
                  <c:v>8063.7958605653021</c:v>
                </c:pt>
                <c:pt idx="5">
                  <c:v>20.908015548208187</c:v>
                </c:pt>
                <c:pt idx="6">
                  <c:v>18.624044724652272</c:v>
                </c:pt>
                <c:pt idx="7">
                  <c:v>7.9479476195956593</c:v>
                </c:pt>
                <c:pt idx="8">
                  <c:v>0</c:v>
                </c:pt>
                <c:pt idx="9">
                  <c:v>6782.7550217190301</c:v>
                </c:pt>
                <c:pt idx="10">
                  <c:v>5625.0771131889933</c:v>
                </c:pt>
                <c:pt idx="11">
                  <c:v>169.16228368243975</c:v>
                </c:pt>
                <c:pt idx="12">
                  <c:v>105.38562887389421</c:v>
                </c:pt>
                <c:pt idx="13">
                  <c:v>0</c:v>
                </c:pt>
                <c:pt idx="14">
                  <c:v>69.720461336628361</c:v>
                </c:pt>
                <c:pt idx="15">
                  <c:v>0</c:v>
                </c:pt>
                <c:pt idx="16">
                  <c:v>20.163200107895893</c:v>
                </c:pt>
                <c:pt idx="17">
                  <c:v>72.879718397800772</c:v>
                </c:pt>
                <c:pt idx="18">
                  <c:v>0</c:v>
                </c:pt>
                <c:pt idx="19">
                  <c:v>258.67490418179079</c:v>
                </c:pt>
              </c:numCache>
            </c:numRef>
          </c:val>
          <c:extLst>
            <c:ext xmlns:c16="http://schemas.microsoft.com/office/drawing/2014/chart" uri="{C3380CC4-5D6E-409C-BE32-E72D297353CC}">
              <c16:uniqueId val="{00000006-615A-4F2C-AD9C-BF8AD937B301}"/>
            </c:ext>
          </c:extLst>
        </c:ser>
        <c:ser>
          <c:idx val="7"/>
          <c:order val="7"/>
          <c:tx>
            <c:strRef>
              <c:f>'3.8'!$I$4</c:f>
              <c:strCache>
                <c:ptCount val="1"/>
                <c:pt idx="0">
                  <c:v>Objem pre excelentné pracoviská</c:v>
                </c:pt>
              </c:strCache>
            </c:strRef>
          </c:tx>
          <c:spPr>
            <a:solidFill>
              <a:schemeClr val="bg2">
                <a:lumMod val="50000"/>
              </a:schemeClr>
            </a:solidFill>
            <a:ln>
              <a:noFill/>
            </a:ln>
            <a:effectLst/>
          </c:spPr>
          <c:invertIfNegative val="0"/>
          <c:cat>
            <c:strRef>
              <c:f>'3.8'!$A$5:$A$24</c:f>
              <c:strCache>
                <c:ptCount val="20"/>
                <c:pt idx="0">
                  <c:v>Trenčianska univerzita Alexandra Dubčeka v Trenčíne</c:v>
                </c:pt>
                <c:pt idx="1">
                  <c:v>Technická univerzita v Košiciach</c:v>
                </c:pt>
                <c:pt idx="2">
                  <c:v>Slovenská technická univerzita v Bratislave</c:v>
                </c:pt>
                <c:pt idx="3">
                  <c:v>Technická univerzita vo Zvolene</c:v>
                </c:pt>
                <c:pt idx="4">
                  <c:v>Vysoká škola výtvarných umení v Bratislave</c:v>
                </c:pt>
                <c:pt idx="5">
                  <c:v>Univerzita Komenského v Bratislave</c:v>
                </c:pt>
                <c:pt idx="6">
                  <c:v>Žilinská univerzita v Žiline</c:v>
                </c:pt>
                <c:pt idx="7">
                  <c:v>Slovenská poľnohospodárska univerzita v Nitre</c:v>
                </c:pt>
                <c:pt idx="8">
                  <c:v>Univerzita Pavla Jozefa Šafárika v Košiciach</c:v>
                </c:pt>
                <c:pt idx="9">
                  <c:v>Akadémia umení v Banskej Bystrici</c:v>
                </c:pt>
                <c:pt idx="10">
                  <c:v>Vysoká škola múzických umení v Bratislave</c:v>
                </c:pt>
                <c:pt idx="11">
                  <c:v>Trnavská univerzita v Trnave</c:v>
                </c:pt>
                <c:pt idx="12">
                  <c:v>Univerzita Konštantína Filozofa v Nitre</c:v>
                </c:pt>
                <c:pt idx="13">
                  <c:v>Univerzita veterinárskeho lekárstva a farmácie v Košiciach</c:v>
                </c:pt>
                <c:pt idx="14">
                  <c:v>Univerzita sv. Cyrila a Metoda v Trnave</c:v>
                </c:pt>
                <c:pt idx="15">
                  <c:v>Univerzita J. Selyeho</c:v>
                </c:pt>
                <c:pt idx="16">
                  <c:v>Prešovská univerzita v Prešove</c:v>
                </c:pt>
                <c:pt idx="17">
                  <c:v>Univerzita Mateja Bela v Banskej Bystrici</c:v>
                </c:pt>
                <c:pt idx="18">
                  <c:v>Ekonomická univerzita v Bratislave</c:v>
                </c:pt>
                <c:pt idx="19">
                  <c:v>Katolícka univerzita v Ružomberku</c:v>
                </c:pt>
              </c:strCache>
            </c:strRef>
          </c:cat>
          <c:val>
            <c:numRef>
              <c:f>'3.8'!$I$5:$I$24</c:f>
              <c:numCache>
                <c:formatCode>General</c:formatCode>
                <c:ptCount val="20"/>
                <c:pt idx="0">
                  <c:v>2475.1052631578946</c:v>
                </c:pt>
                <c:pt idx="1">
                  <c:v>3821.691141639034</c:v>
                </c:pt>
                <c:pt idx="2">
                  <c:v>1619.5382051892407</c:v>
                </c:pt>
                <c:pt idx="3">
                  <c:v>2924.3587869930584</c:v>
                </c:pt>
                <c:pt idx="4">
                  <c:v>2949.4677419354839</c:v>
                </c:pt>
                <c:pt idx="5">
                  <c:v>3158.5503345077395</c:v>
                </c:pt>
                <c:pt idx="6">
                  <c:v>443.39871037076841</c:v>
                </c:pt>
                <c:pt idx="7">
                  <c:v>1916.8671625929862</c:v>
                </c:pt>
                <c:pt idx="8">
                  <c:v>874.55684122629134</c:v>
                </c:pt>
                <c:pt idx="9">
                  <c:v>2507.1977124183004</c:v>
                </c:pt>
                <c:pt idx="10">
                  <c:v>2144.3042226487523</c:v>
                </c:pt>
                <c:pt idx="11">
                  <c:v>649.86948853615525</c:v>
                </c:pt>
                <c:pt idx="12">
                  <c:v>241.95643238799838</c:v>
                </c:pt>
                <c:pt idx="13">
                  <c:v>0</c:v>
                </c:pt>
                <c:pt idx="14">
                  <c:v>0</c:v>
                </c:pt>
                <c:pt idx="15">
                  <c:v>94.628751974723542</c:v>
                </c:pt>
                <c:pt idx="16">
                  <c:v>723.02244935207159</c:v>
                </c:pt>
                <c:pt idx="17">
                  <c:v>335.95651264896509</c:v>
                </c:pt>
                <c:pt idx="18">
                  <c:v>579.56894702980912</c:v>
                </c:pt>
                <c:pt idx="19">
                  <c:v>31.780773323873717</c:v>
                </c:pt>
              </c:numCache>
            </c:numRef>
          </c:val>
          <c:extLst>
            <c:ext xmlns:c16="http://schemas.microsoft.com/office/drawing/2014/chart" uri="{C3380CC4-5D6E-409C-BE32-E72D297353CC}">
              <c16:uniqueId val="{00000007-615A-4F2C-AD9C-BF8AD937B301}"/>
            </c:ext>
          </c:extLst>
        </c:ser>
        <c:dLbls>
          <c:showLegendKey val="0"/>
          <c:showVal val="0"/>
          <c:showCatName val="0"/>
          <c:showSerName val="0"/>
          <c:showPercent val="0"/>
          <c:showBubbleSize val="0"/>
        </c:dLbls>
        <c:gapWidth val="150"/>
        <c:overlap val="100"/>
        <c:axId val="1025562559"/>
        <c:axId val="1025563807"/>
      </c:barChart>
      <c:catAx>
        <c:axId val="10255625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25563807"/>
        <c:crosses val="autoZero"/>
        <c:auto val="1"/>
        <c:lblAlgn val="ctr"/>
        <c:lblOffset val="100"/>
        <c:noMultiLvlLbl val="0"/>
      </c:catAx>
      <c:valAx>
        <c:axId val="10255638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25562559"/>
        <c:crosses val="autoZero"/>
        <c:crossBetween val="between"/>
      </c:valAx>
      <c:spPr>
        <a:noFill/>
        <a:ln>
          <a:noFill/>
        </a:ln>
        <a:effectLst/>
      </c:spPr>
    </c:plotArea>
    <c:legend>
      <c:legendPos val="b"/>
      <c:layout>
        <c:manualLayout>
          <c:xMode val="edge"/>
          <c:yMode val="edge"/>
          <c:x val="0.61217634717869962"/>
          <c:y val="9.1495795925452802E-2"/>
          <c:w val="0.35764022169156701"/>
          <c:h val="0.4454504747110116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567147856517933E-2"/>
          <c:y val="5.0925925925925923E-2"/>
          <c:w val="0.87187729658792656"/>
          <c:h val="0.85556357538641004"/>
        </c:manualLayout>
      </c:layout>
      <c:barChart>
        <c:barDir val="col"/>
        <c:grouping val="stacked"/>
        <c:varyColors val="0"/>
        <c:ser>
          <c:idx val="0"/>
          <c:order val="0"/>
          <c:tx>
            <c:strRef>
              <c:f>'3.9'!$B$5</c:f>
              <c:strCache>
                <c:ptCount val="1"/>
                <c:pt idx="0">
                  <c:v>Publikácie bez MDPI</c:v>
                </c:pt>
              </c:strCache>
            </c:strRef>
          </c:tx>
          <c:spPr>
            <a:solidFill>
              <a:srgbClr val="1E22AA"/>
            </a:solidFill>
            <a:ln>
              <a:noFill/>
            </a:ln>
            <a:effectLst/>
          </c:spPr>
          <c:invertIfNegative val="0"/>
          <c:cat>
            <c:numRef>
              <c:f>'3.9'!$A$6:$A$13</c:f>
              <c:numCache>
                <c:formatCode>General</c:formatCode>
                <c:ptCount val="8"/>
                <c:pt idx="0">
                  <c:v>2015</c:v>
                </c:pt>
                <c:pt idx="1">
                  <c:v>2016</c:v>
                </c:pt>
                <c:pt idx="2">
                  <c:v>2017</c:v>
                </c:pt>
                <c:pt idx="3">
                  <c:v>2018</c:v>
                </c:pt>
                <c:pt idx="4">
                  <c:v>2019</c:v>
                </c:pt>
                <c:pt idx="5">
                  <c:v>2020</c:v>
                </c:pt>
                <c:pt idx="6">
                  <c:v>2021</c:v>
                </c:pt>
                <c:pt idx="7">
                  <c:v>2022</c:v>
                </c:pt>
              </c:numCache>
            </c:numRef>
          </c:cat>
          <c:val>
            <c:numRef>
              <c:f>'3.9'!$B$6:$B$13</c:f>
              <c:numCache>
                <c:formatCode>General</c:formatCode>
                <c:ptCount val="8"/>
                <c:pt idx="0">
                  <c:v>2482</c:v>
                </c:pt>
                <c:pt idx="1">
                  <c:v>2912</c:v>
                </c:pt>
                <c:pt idx="2">
                  <c:v>3328</c:v>
                </c:pt>
                <c:pt idx="3">
                  <c:v>3155</c:v>
                </c:pt>
                <c:pt idx="4">
                  <c:v>3609</c:v>
                </c:pt>
                <c:pt idx="5">
                  <c:v>3749</c:v>
                </c:pt>
                <c:pt idx="6">
                  <c:v>3696</c:v>
                </c:pt>
                <c:pt idx="7">
                  <c:v>3092</c:v>
                </c:pt>
              </c:numCache>
            </c:numRef>
          </c:val>
          <c:extLst>
            <c:ext xmlns:c16="http://schemas.microsoft.com/office/drawing/2014/chart" uri="{C3380CC4-5D6E-409C-BE32-E72D297353CC}">
              <c16:uniqueId val="{00000000-E0FB-4F68-A7C8-DC3518497CCB}"/>
            </c:ext>
          </c:extLst>
        </c:ser>
        <c:ser>
          <c:idx val="1"/>
          <c:order val="1"/>
          <c:tx>
            <c:strRef>
              <c:f>'3.9'!$C$5</c:f>
              <c:strCache>
                <c:ptCount val="1"/>
                <c:pt idx="0">
                  <c:v>MDPI</c:v>
                </c:pt>
              </c:strCache>
            </c:strRef>
          </c:tx>
          <c:spPr>
            <a:solidFill>
              <a:srgbClr val="E10600"/>
            </a:solidFill>
            <a:ln>
              <a:noFill/>
            </a:ln>
            <a:effectLst/>
          </c:spPr>
          <c:invertIfNegative val="0"/>
          <c:cat>
            <c:numRef>
              <c:f>'3.9'!$A$6:$A$13</c:f>
              <c:numCache>
                <c:formatCode>General</c:formatCode>
                <c:ptCount val="8"/>
                <c:pt idx="0">
                  <c:v>2015</c:v>
                </c:pt>
                <c:pt idx="1">
                  <c:v>2016</c:v>
                </c:pt>
                <c:pt idx="2">
                  <c:v>2017</c:v>
                </c:pt>
                <c:pt idx="3">
                  <c:v>2018</c:v>
                </c:pt>
                <c:pt idx="4">
                  <c:v>2019</c:v>
                </c:pt>
                <c:pt idx="5">
                  <c:v>2020</c:v>
                </c:pt>
                <c:pt idx="6">
                  <c:v>2021</c:v>
                </c:pt>
                <c:pt idx="7">
                  <c:v>2022</c:v>
                </c:pt>
              </c:numCache>
            </c:numRef>
          </c:cat>
          <c:val>
            <c:numRef>
              <c:f>'3.9'!$C$6:$C$13</c:f>
              <c:numCache>
                <c:formatCode>General</c:formatCode>
                <c:ptCount val="8"/>
                <c:pt idx="0">
                  <c:v>40</c:v>
                </c:pt>
                <c:pt idx="1">
                  <c:v>64</c:v>
                </c:pt>
                <c:pt idx="2">
                  <c:v>114</c:v>
                </c:pt>
                <c:pt idx="3">
                  <c:v>236</c:v>
                </c:pt>
                <c:pt idx="4">
                  <c:v>509</c:v>
                </c:pt>
                <c:pt idx="5">
                  <c:v>1189</c:v>
                </c:pt>
                <c:pt idx="6">
                  <c:v>1831</c:v>
                </c:pt>
                <c:pt idx="7">
                  <c:v>1721</c:v>
                </c:pt>
              </c:numCache>
            </c:numRef>
          </c:val>
          <c:extLst>
            <c:ext xmlns:c16="http://schemas.microsoft.com/office/drawing/2014/chart" uri="{C3380CC4-5D6E-409C-BE32-E72D297353CC}">
              <c16:uniqueId val="{00000001-E0FB-4F68-A7C8-DC3518497CCB}"/>
            </c:ext>
          </c:extLst>
        </c:ser>
        <c:dLbls>
          <c:showLegendKey val="0"/>
          <c:showVal val="0"/>
          <c:showCatName val="0"/>
          <c:showSerName val="0"/>
          <c:showPercent val="0"/>
          <c:showBubbleSize val="0"/>
        </c:dLbls>
        <c:gapWidth val="150"/>
        <c:overlap val="100"/>
        <c:axId val="944549672"/>
        <c:axId val="944551112"/>
      </c:barChart>
      <c:catAx>
        <c:axId val="944549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944551112"/>
        <c:crosses val="autoZero"/>
        <c:auto val="1"/>
        <c:lblAlgn val="ctr"/>
        <c:lblOffset val="100"/>
        <c:noMultiLvlLbl val="0"/>
      </c:catAx>
      <c:valAx>
        <c:axId val="944551112"/>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944549672"/>
        <c:crosses val="autoZero"/>
        <c:crossBetween val="between"/>
      </c:valAx>
      <c:spPr>
        <a:noFill/>
        <a:ln>
          <a:noFill/>
        </a:ln>
        <a:effectLst/>
      </c:spPr>
    </c:plotArea>
    <c:legend>
      <c:legendPos val="b"/>
      <c:layout>
        <c:manualLayout>
          <c:xMode val="edge"/>
          <c:yMode val="edge"/>
          <c:x val="0.12974220688167407"/>
          <c:y val="7.46764057594662E-2"/>
          <c:w val="0.41722820263905364"/>
          <c:h val="0.28727642985003798"/>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k-SK"/>
        </a:p>
      </c:txPr>
    </c:legend>
    <c:plotVisOnly val="1"/>
    <c:dispBlanksAs val="gap"/>
    <c:showDLblsOverMax val="0"/>
  </c:chart>
  <c:spPr>
    <a:solidFill>
      <a:schemeClr val="bg1"/>
    </a:solidFill>
    <a:ln w="9525" cap="flat" cmpd="sng" algn="ctr">
      <a:noFill/>
      <a:round/>
    </a:ln>
    <a:effectLst/>
  </c:spPr>
  <c:txPr>
    <a:bodyPr/>
    <a:lstStyle/>
    <a:p>
      <a:pPr>
        <a:defRPr/>
      </a:pPr>
      <a:endParaRPr lang="sk-SK"/>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561154855643045"/>
          <c:y val="5.0925925925925923E-2"/>
          <c:w val="0.49245100612423448"/>
          <c:h val="0.86077136191309422"/>
        </c:manualLayout>
      </c:layout>
      <c:barChart>
        <c:barDir val="bar"/>
        <c:grouping val="clustered"/>
        <c:varyColors val="0"/>
        <c:ser>
          <c:idx val="0"/>
          <c:order val="0"/>
          <c:tx>
            <c:strRef>
              <c:f>'3.10'!$B$4</c:f>
              <c:strCache>
                <c:ptCount val="1"/>
                <c:pt idx="0">
                  <c:v>Podiel na 077 12</c:v>
                </c:pt>
              </c:strCache>
            </c:strRef>
          </c:tx>
          <c:spPr>
            <a:solidFill>
              <a:schemeClr val="bg2"/>
            </a:solidFill>
            <a:ln>
              <a:noFill/>
            </a:ln>
            <a:effectLst/>
          </c:spPr>
          <c:invertIfNegative val="0"/>
          <c:cat>
            <c:strRef>
              <c:f>'3.10'!$A$5:$A$14</c:f>
              <c:strCache>
                <c:ptCount val="10"/>
                <c:pt idx="0">
                  <c:v>Springer Nature</c:v>
                </c:pt>
                <c:pt idx="1">
                  <c:v>Springer IP AG</c:v>
                </c:pt>
                <c:pt idx="2">
                  <c:v>UPJŠ Košice</c:v>
                </c:pt>
                <c:pt idx="3">
                  <c:v>Institute of E&amp;E Eng.</c:v>
                </c:pt>
                <c:pt idx="4">
                  <c:v>SPU Nitra</c:v>
                </c:pt>
                <c:pt idx="5">
                  <c:v>UK v Bratislave</c:v>
                </c:pt>
                <c:pt idx="6">
                  <c:v>EKONÓM</c:v>
                </c:pt>
                <c:pt idx="7">
                  <c:v>TU v Košiciach</c:v>
                </c:pt>
                <c:pt idx="8">
                  <c:v>Elsevier</c:v>
                </c:pt>
                <c:pt idx="9">
                  <c:v>MDPI</c:v>
                </c:pt>
              </c:strCache>
            </c:strRef>
          </c:cat>
          <c:val>
            <c:numRef>
              <c:f>'3.10'!$B$5:$B$14</c:f>
              <c:numCache>
                <c:formatCode>0.00%</c:formatCode>
                <c:ptCount val="10"/>
                <c:pt idx="0">
                  <c:v>1.2015487263012015E-2</c:v>
                </c:pt>
                <c:pt idx="1">
                  <c:v>1.3729944423013729E-2</c:v>
                </c:pt>
                <c:pt idx="2">
                  <c:v>1.3972825854013974E-2</c:v>
                </c:pt>
                <c:pt idx="3">
                  <c:v>1.5815867301015817E-2</c:v>
                </c:pt>
                <c:pt idx="4">
                  <c:v>1.9573385910019572E-2</c:v>
                </c:pt>
                <c:pt idx="5">
                  <c:v>2.0944951638020945E-2</c:v>
                </c:pt>
                <c:pt idx="6">
                  <c:v>2.5088223108025089E-2</c:v>
                </c:pt>
                <c:pt idx="7">
                  <c:v>2.5402540254025403E-2</c:v>
                </c:pt>
                <c:pt idx="8">
                  <c:v>2.718843312902719E-2</c:v>
                </c:pt>
                <c:pt idx="9">
                  <c:v>3.5203520352035202E-2</c:v>
                </c:pt>
              </c:numCache>
            </c:numRef>
          </c:val>
          <c:extLst>
            <c:ext xmlns:c16="http://schemas.microsoft.com/office/drawing/2014/chart" uri="{C3380CC4-5D6E-409C-BE32-E72D297353CC}">
              <c16:uniqueId val="{00000000-57A2-44B3-94CE-E9C92F59E4C9}"/>
            </c:ext>
          </c:extLst>
        </c:ser>
        <c:ser>
          <c:idx val="1"/>
          <c:order val="1"/>
          <c:tx>
            <c:strRef>
              <c:f>'3.10'!$C$4</c:f>
              <c:strCache>
                <c:ptCount val="1"/>
                <c:pt idx="0">
                  <c:v>Podiel na 077 11</c:v>
                </c:pt>
              </c:strCache>
            </c:strRef>
          </c:tx>
          <c:spPr>
            <a:solidFill>
              <a:schemeClr val="tx2">
                <a:lumMod val="60000"/>
                <a:lumOff val="40000"/>
              </a:schemeClr>
            </a:solidFill>
            <a:ln>
              <a:noFill/>
            </a:ln>
            <a:effectLst/>
          </c:spPr>
          <c:invertIfNegative val="0"/>
          <c:cat>
            <c:strRef>
              <c:f>'3.10'!$A$5:$A$14</c:f>
              <c:strCache>
                <c:ptCount val="10"/>
                <c:pt idx="0">
                  <c:v>Springer Nature</c:v>
                </c:pt>
                <c:pt idx="1">
                  <c:v>Springer IP AG</c:v>
                </c:pt>
                <c:pt idx="2">
                  <c:v>UPJŠ Košice</c:v>
                </c:pt>
                <c:pt idx="3">
                  <c:v>Institute of E&amp;E Eng.</c:v>
                </c:pt>
                <c:pt idx="4">
                  <c:v>SPU Nitra</c:v>
                </c:pt>
                <c:pt idx="5">
                  <c:v>UK v Bratislave</c:v>
                </c:pt>
                <c:pt idx="6">
                  <c:v>EKONÓM</c:v>
                </c:pt>
                <c:pt idx="7">
                  <c:v>TU v Košiciach</c:v>
                </c:pt>
                <c:pt idx="8">
                  <c:v>Elsevier</c:v>
                </c:pt>
                <c:pt idx="9">
                  <c:v>MDPI</c:v>
                </c:pt>
              </c:strCache>
            </c:strRef>
          </c:cat>
          <c:val>
            <c:numRef>
              <c:f>'3.10'!$C$5:$C$14</c:f>
              <c:numCache>
                <c:formatCode>0.00%</c:formatCode>
                <c:ptCount val="10"/>
                <c:pt idx="0">
                  <c:v>1.0370880752690726E-2</c:v>
                </c:pt>
                <c:pt idx="1">
                  <c:v>1.1523200836323029E-2</c:v>
                </c:pt>
                <c:pt idx="2">
                  <c:v>1.4766328494380955E-2</c:v>
                </c:pt>
                <c:pt idx="3">
                  <c:v>1.3293259521490176E-2</c:v>
                </c:pt>
                <c:pt idx="4">
                  <c:v>1.9945829076480792E-2</c:v>
                </c:pt>
                <c:pt idx="5">
                  <c:v>2.0943714509729382E-2</c:v>
                </c:pt>
                <c:pt idx="6">
                  <c:v>2.2499940602057546E-2</c:v>
                </c:pt>
                <c:pt idx="7">
                  <c:v>2.6550880277507186E-2</c:v>
                </c:pt>
                <c:pt idx="8">
                  <c:v>2.2808809902824967E-2</c:v>
                </c:pt>
                <c:pt idx="9">
                  <c:v>2.9366342749887146E-2</c:v>
                </c:pt>
              </c:numCache>
            </c:numRef>
          </c:val>
          <c:extLst>
            <c:ext xmlns:c16="http://schemas.microsoft.com/office/drawing/2014/chart" uri="{C3380CC4-5D6E-409C-BE32-E72D297353CC}">
              <c16:uniqueId val="{00000001-57A2-44B3-94CE-E9C92F59E4C9}"/>
            </c:ext>
          </c:extLst>
        </c:ser>
        <c:dLbls>
          <c:showLegendKey val="0"/>
          <c:showVal val="0"/>
          <c:showCatName val="0"/>
          <c:showSerName val="0"/>
          <c:showPercent val="0"/>
          <c:showBubbleSize val="0"/>
        </c:dLbls>
        <c:gapWidth val="98"/>
        <c:overlap val="28"/>
        <c:axId val="670666776"/>
        <c:axId val="670667496"/>
      </c:barChart>
      <c:catAx>
        <c:axId val="670666776"/>
        <c:scaling>
          <c:orientation val="minMax"/>
        </c:scaling>
        <c:delete val="0"/>
        <c:axPos val="l"/>
        <c:majorGridlines>
          <c:spPr>
            <a:ln w="9525" cap="flat" cmpd="sng" algn="ctr">
              <a:solidFill>
                <a:schemeClr val="tx1">
                  <a:lumMod val="15000"/>
                  <a:lumOff val="85000"/>
                  <a:alpha val="5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670667496"/>
        <c:crosses val="autoZero"/>
        <c:auto val="1"/>
        <c:lblAlgn val="ctr"/>
        <c:lblOffset val="100"/>
        <c:noMultiLvlLbl val="0"/>
      </c:catAx>
      <c:valAx>
        <c:axId val="670667496"/>
        <c:scaling>
          <c:orientation val="minMax"/>
        </c:scaling>
        <c:delete val="0"/>
        <c:axPos val="b"/>
        <c:majorGridlines>
          <c:spPr>
            <a:ln w="9525" cap="flat" cmpd="sng" algn="ctr">
              <a:solidFill>
                <a:schemeClr val="tx1">
                  <a:lumMod val="15000"/>
                  <a:lumOff val="85000"/>
                </a:schemeClr>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sk-SK"/>
          </a:p>
        </c:txPr>
        <c:crossAx val="670666776"/>
        <c:crosses val="autoZero"/>
        <c:crossBetween val="between"/>
        <c:majorUnit val="1.0000000000000002E-2"/>
      </c:valAx>
      <c:spPr>
        <a:noFill/>
        <a:ln>
          <a:noFill/>
        </a:ln>
        <a:effectLst/>
      </c:spPr>
    </c:plotArea>
    <c:legend>
      <c:legendPos val="b"/>
      <c:layout>
        <c:manualLayout>
          <c:xMode val="edge"/>
          <c:yMode val="edge"/>
          <c:x val="0.64229986876640421"/>
          <c:y val="0.59317074948964721"/>
          <c:w val="0.35706671041119853"/>
          <c:h val="0.193866287547389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noFill/>
      <a:round/>
    </a:ln>
    <a:effectLst/>
  </c:spPr>
  <c:txPr>
    <a:bodyPr/>
    <a:lstStyle/>
    <a:p>
      <a:pPr>
        <a:defRPr b="1"/>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'2.1'!$C$4</c:f>
              <c:strCache>
                <c:ptCount val="1"/>
                <c:pt idx="0">
                  <c:v>2021</c:v>
                </c:pt>
              </c:strCache>
            </c:strRef>
          </c:tx>
          <c:spPr>
            <a:solidFill>
              <a:srgbClr val="C9CAF5"/>
            </a:solidFill>
            <a:ln>
              <a:noFill/>
            </a:ln>
            <a:effectLst/>
          </c:spPr>
          <c:invertIfNegative val="0"/>
          <c:dPt>
            <c:idx val="1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2-A07C-4722-8DD6-4EC08550137B}"/>
              </c:ext>
            </c:extLst>
          </c:dPt>
          <c:dPt>
            <c:idx val="30"/>
            <c:invertIfNegative val="0"/>
            <c:bubble3D val="0"/>
            <c:spPr>
              <a:solidFill>
                <a:schemeClr val="accent1"/>
              </a:solidFill>
              <a:ln>
                <a:noFill/>
              </a:ln>
              <a:effectLst/>
            </c:spPr>
            <c:extLst>
              <c:ext xmlns:c16="http://schemas.microsoft.com/office/drawing/2014/chart" uri="{C3380CC4-5D6E-409C-BE32-E72D297353CC}">
                <c16:uniqueId val="{00000003-A07C-4722-8DD6-4EC08550137B}"/>
              </c:ext>
            </c:extLst>
          </c:dPt>
          <c:cat>
            <c:strRef>
              <c:f>'2.1'!$A$5:$A$40</c:f>
              <c:strCache>
                <c:ptCount val="36"/>
                <c:pt idx="0">
                  <c:v>KR</c:v>
                </c:pt>
                <c:pt idx="1">
                  <c:v>US</c:v>
                </c:pt>
                <c:pt idx="2">
                  <c:v>SE</c:v>
                </c:pt>
                <c:pt idx="3">
                  <c:v>JP</c:v>
                </c:pt>
                <c:pt idx="4">
                  <c:v>BE</c:v>
                </c:pt>
                <c:pt idx="5">
                  <c:v>AT</c:v>
                </c:pt>
                <c:pt idx="6">
                  <c:v>CH</c:v>
                </c:pt>
                <c:pt idx="7">
                  <c:v>DE</c:v>
                </c:pt>
                <c:pt idx="8">
                  <c:v>FI</c:v>
                </c:pt>
                <c:pt idx="9">
                  <c:v>DK</c:v>
                </c:pt>
                <c:pt idx="10">
                  <c:v>IS</c:v>
                </c:pt>
                <c:pt idx="11">
                  <c:v>CN</c:v>
                </c:pt>
                <c:pt idx="12">
                  <c:v>EÚ 27</c:v>
                </c:pt>
                <c:pt idx="13">
                  <c:v>NL</c:v>
                </c:pt>
                <c:pt idx="14">
                  <c:v>FR</c:v>
                </c:pt>
                <c:pt idx="15">
                  <c:v>SI</c:v>
                </c:pt>
                <c:pt idx="16">
                  <c:v>CZ</c:v>
                </c:pt>
                <c:pt idx="17">
                  <c:v>NO</c:v>
                </c:pt>
                <c:pt idx="18">
                  <c:v>UK</c:v>
                </c:pt>
                <c:pt idx="19">
                  <c:v>EE</c:v>
                </c:pt>
                <c:pt idx="20">
                  <c:v>PT</c:v>
                </c:pt>
                <c:pt idx="21">
                  <c:v>HU</c:v>
                </c:pt>
                <c:pt idx="22">
                  <c:v>IT</c:v>
                </c:pt>
                <c:pt idx="23">
                  <c:v>EL</c:v>
                </c:pt>
                <c:pt idx="24">
                  <c:v>PL</c:v>
                </c:pt>
                <c:pt idx="25">
                  <c:v>ES</c:v>
                </c:pt>
                <c:pt idx="26">
                  <c:v>HR</c:v>
                </c:pt>
                <c:pt idx="27">
                  <c:v>LT</c:v>
                </c:pt>
                <c:pt idx="28">
                  <c:v>IE</c:v>
                </c:pt>
                <c:pt idx="29">
                  <c:v>LU</c:v>
                </c:pt>
                <c:pt idx="30">
                  <c:v>SK</c:v>
                </c:pt>
                <c:pt idx="31">
                  <c:v>CY</c:v>
                </c:pt>
                <c:pt idx="32">
                  <c:v>BG</c:v>
                </c:pt>
                <c:pt idx="33">
                  <c:v>LV</c:v>
                </c:pt>
                <c:pt idx="34">
                  <c:v>MT</c:v>
                </c:pt>
                <c:pt idx="35">
                  <c:v>RO</c:v>
                </c:pt>
              </c:strCache>
            </c:strRef>
          </c:cat>
          <c:val>
            <c:numRef>
              <c:f>'2.1'!$C$5:$C$40</c:f>
              <c:numCache>
                <c:formatCode>#\ ##0.##########</c:formatCode>
                <c:ptCount val="36"/>
                <c:pt idx="0">
                  <c:v>4.8000000000000001E-2</c:v>
                </c:pt>
                <c:pt idx="1">
                  <c:v>3.4200000000000001E-2</c:v>
                </c:pt>
                <c:pt idx="2">
                  <c:v>3.3500000000000002E-2</c:v>
                </c:pt>
                <c:pt idx="3">
                  <c:v>3.2599999999999997E-2</c:v>
                </c:pt>
                <c:pt idx="4">
                  <c:v>3.2199999999999999E-2</c:v>
                </c:pt>
                <c:pt idx="5">
                  <c:v>3.1899999999999998E-2</c:v>
                </c:pt>
                <c:pt idx="6">
                  <c:v>3.15E-2</c:v>
                </c:pt>
                <c:pt idx="7">
                  <c:v>3.1300000000000001E-2</c:v>
                </c:pt>
                <c:pt idx="8">
                  <c:v>2.9900000000000003E-2</c:v>
                </c:pt>
                <c:pt idx="9">
                  <c:v>2.81E-2</c:v>
                </c:pt>
                <c:pt idx="10">
                  <c:v>2.81E-2</c:v>
                </c:pt>
                <c:pt idx="11">
                  <c:v>2.4E-2</c:v>
                </c:pt>
                <c:pt idx="12">
                  <c:v>2.2599999999999999E-2</c:v>
                </c:pt>
                <c:pt idx="13">
                  <c:v>2.2499999999999999E-2</c:v>
                </c:pt>
                <c:pt idx="14">
                  <c:v>2.2099999999999998E-2</c:v>
                </c:pt>
                <c:pt idx="15">
                  <c:v>2.1400000000000002E-2</c:v>
                </c:pt>
                <c:pt idx="16" formatCode="#,##0">
                  <c:v>0.02</c:v>
                </c:pt>
                <c:pt idx="17">
                  <c:v>1.9400000000000001E-2</c:v>
                </c:pt>
                <c:pt idx="18">
                  <c:v>1.7600000000000001E-2</c:v>
                </c:pt>
                <c:pt idx="19">
                  <c:v>1.7500000000000002E-2</c:v>
                </c:pt>
                <c:pt idx="20">
                  <c:v>1.6799999999999999E-2</c:v>
                </c:pt>
                <c:pt idx="21">
                  <c:v>1.6500000000000001E-2</c:v>
                </c:pt>
                <c:pt idx="22">
                  <c:v>1.4800000000000001E-2</c:v>
                </c:pt>
                <c:pt idx="23">
                  <c:v>1.4499999999999999E-2</c:v>
                </c:pt>
                <c:pt idx="24">
                  <c:v>1.44E-2</c:v>
                </c:pt>
                <c:pt idx="25">
                  <c:v>1.43E-2</c:v>
                </c:pt>
                <c:pt idx="26">
                  <c:v>1.24E-2</c:v>
                </c:pt>
                <c:pt idx="27">
                  <c:v>1.11E-2</c:v>
                </c:pt>
                <c:pt idx="28">
                  <c:v>1.06E-2</c:v>
                </c:pt>
                <c:pt idx="29">
                  <c:v>1.0200000000000001E-2</c:v>
                </c:pt>
                <c:pt idx="30">
                  <c:v>9.300000000000001E-3</c:v>
                </c:pt>
                <c:pt idx="31">
                  <c:v>8.6999999999999994E-3</c:v>
                </c:pt>
                <c:pt idx="32">
                  <c:v>7.7000000000000002E-3</c:v>
                </c:pt>
                <c:pt idx="33">
                  <c:v>6.8999999999999999E-3</c:v>
                </c:pt>
                <c:pt idx="34">
                  <c:v>6.4000000000000003E-3</c:v>
                </c:pt>
                <c:pt idx="35">
                  <c:v>4.6999999999999993E-3</c:v>
                </c:pt>
              </c:numCache>
            </c:numRef>
          </c:val>
          <c:extLst>
            <c:ext xmlns:c16="http://schemas.microsoft.com/office/drawing/2014/chart" uri="{C3380CC4-5D6E-409C-BE32-E72D297353CC}">
              <c16:uniqueId val="{00000000-A07C-4722-8DD6-4EC08550137B}"/>
            </c:ext>
          </c:extLst>
        </c:ser>
        <c:dLbls>
          <c:showLegendKey val="0"/>
          <c:showVal val="0"/>
          <c:showCatName val="0"/>
          <c:showSerName val="0"/>
          <c:showPercent val="0"/>
          <c:showBubbleSize val="0"/>
        </c:dLbls>
        <c:gapWidth val="219"/>
        <c:axId val="735627007"/>
        <c:axId val="735626591"/>
      </c:barChart>
      <c:lineChart>
        <c:grouping val="standard"/>
        <c:varyColors val="0"/>
        <c:ser>
          <c:idx val="0"/>
          <c:order val="0"/>
          <c:tx>
            <c:strRef>
              <c:f>'2.1'!$B$4</c:f>
              <c:strCache>
                <c:ptCount val="1"/>
                <c:pt idx="0">
                  <c:v>2011</c:v>
                </c:pt>
              </c:strCache>
            </c:strRef>
          </c:tx>
          <c:spPr>
            <a:ln w="28575" cap="rnd">
              <a:noFill/>
              <a:round/>
            </a:ln>
            <a:effectLst/>
          </c:spPr>
          <c:marker>
            <c:symbol val="circle"/>
            <c:size val="5"/>
            <c:spPr>
              <a:solidFill>
                <a:schemeClr val="bg2"/>
              </a:solidFill>
              <a:ln w="9525">
                <a:noFill/>
              </a:ln>
              <a:effectLst/>
            </c:spPr>
          </c:marker>
          <c:cat>
            <c:strRef>
              <c:f>'2.1'!$A$5:$A$40</c:f>
              <c:strCache>
                <c:ptCount val="36"/>
                <c:pt idx="0">
                  <c:v>KR</c:v>
                </c:pt>
                <c:pt idx="1">
                  <c:v>US</c:v>
                </c:pt>
                <c:pt idx="2">
                  <c:v>SE</c:v>
                </c:pt>
                <c:pt idx="3">
                  <c:v>JP</c:v>
                </c:pt>
                <c:pt idx="4">
                  <c:v>BE</c:v>
                </c:pt>
                <c:pt idx="5">
                  <c:v>AT</c:v>
                </c:pt>
                <c:pt idx="6">
                  <c:v>CH</c:v>
                </c:pt>
                <c:pt idx="7">
                  <c:v>DE</c:v>
                </c:pt>
                <c:pt idx="8">
                  <c:v>FI</c:v>
                </c:pt>
                <c:pt idx="9">
                  <c:v>DK</c:v>
                </c:pt>
                <c:pt idx="10">
                  <c:v>IS</c:v>
                </c:pt>
                <c:pt idx="11">
                  <c:v>CN</c:v>
                </c:pt>
                <c:pt idx="12">
                  <c:v>EÚ 27</c:v>
                </c:pt>
                <c:pt idx="13">
                  <c:v>NL</c:v>
                </c:pt>
                <c:pt idx="14">
                  <c:v>FR</c:v>
                </c:pt>
                <c:pt idx="15">
                  <c:v>SI</c:v>
                </c:pt>
                <c:pt idx="16">
                  <c:v>CZ</c:v>
                </c:pt>
                <c:pt idx="17">
                  <c:v>NO</c:v>
                </c:pt>
                <c:pt idx="18">
                  <c:v>UK</c:v>
                </c:pt>
                <c:pt idx="19">
                  <c:v>EE</c:v>
                </c:pt>
                <c:pt idx="20">
                  <c:v>PT</c:v>
                </c:pt>
                <c:pt idx="21">
                  <c:v>HU</c:v>
                </c:pt>
                <c:pt idx="22">
                  <c:v>IT</c:v>
                </c:pt>
                <c:pt idx="23">
                  <c:v>EL</c:v>
                </c:pt>
                <c:pt idx="24">
                  <c:v>PL</c:v>
                </c:pt>
                <c:pt idx="25">
                  <c:v>ES</c:v>
                </c:pt>
                <c:pt idx="26">
                  <c:v>HR</c:v>
                </c:pt>
                <c:pt idx="27">
                  <c:v>LT</c:v>
                </c:pt>
                <c:pt idx="28">
                  <c:v>IE</c:v>
                </c:pt>
                <c:pt idx="29">
                  <c:v>LU</c:v>
                </c:pt>
                <c:pt idx="30">
                  <c:v>SK</c:v>
                </c:pt>
                <c:pt idx="31">
                  <c:v>CY</c:v>
                </c:pt>
                <c:pt idx="32">
                  <c:v>BG</c:v>
                </c:pt>
                <c:pt idx="33">
                  <c:v>LV</c:v>
                </c:pt>
                <c:pt idx="34">
                  <c:v>MT</c:v>
                </c:pt>
                <c:pt idx="35">
                  <c:v>RO</c:v>
                </c:pt>
              </c:strCache>
            </c:strRef>
          </c:cat>
          <c:val>
            <c:numRef>
              <c:f>'2.1'!$B$5:$B$40</c:f>
              <c:numCache>
                <c:formatCode>#\ ##0.##########</c:formatCode>
                <c:ptCount val="36"/>
                <c:pt idx="0">
                  <c:v>3.5900000000000001E-2</c:v>
                </c:pt>
                <c:pt idx="1">
                  <c:v>2.76E-2</c:v>
                </c:pt>
                <c:pt idx="2">
                  <c:v>3.1899999999999998E-2</c:v>
                </c:pt>
                <c:pt idx="3">
                  <c:v>3.2099999999999997E-2</c:v>
                </c:pt>
                <c:pt idx="4">
                  <c:v>2.1700000000000001E-2</c:v>
                </c:pt>
                <c:pt idx="5">
                  <c:v>2.6699999999999998E-2</c:v>
                </c:pt>
                <c:pt idx="6">
                  <c:v>2.8500000000000001E-2</c:v>
                </c:pt>
                <c:pt idx="7">
                  <c:v>2.81E-2</c:v>
                </c:pt>
                <c:pt idx="8">
                  <c:v>3.6200000000000003E-2</c:v>
                </c:pt>
                <c:pt idx="9">
                  <c:v>2.9399999999999999E-2</c:v>
                </c:pt>
                <c:pt idx="10">
                  <c:v>2.4E-2</c:v>
                </c:pt>
                <c:pt idx="11">
                  <c:v>1.78E-2</c:v>
                </c:pt>
                <c:pt idx="12">
                  <c:v>2.0199999999999999E-2</c:v>
                </c:pt>
                <c:pt idx="13">
                  <c:v>1.8799999999999997E-2</c:v>
                </c:pt>
                <c:pt idx="14">
                  <c:v>2.1899999999999999E-2</c:v>
                </c:pt>
                <c:pt idx="15">
                  <c:v>2.41E-2</c:v>
                </c:pt>
                <c:pt idx="16">
                  <c:v>1.54E-2</c:v>
                </c:pt>
                <c:pt idx="17">
                  <c:v>1.6200000000000003E-2</c:v>
                </c:pt>
                <c:pt idx="18">
                  <c:v>1.6500000000000001E-2</c:v>
                </c:pt>
                <c:pt idx="19">
                  <c:v>2.3099999999999999E-2</c:v>
                </c:pt>
                <c:pt idx="20">
                  <c:v>1.46E-2</c:v>
                </c:pt>
                <c:pt idx="21">
                  <c:v>1.18E-2</c:v>
                </c:pt>
                <c:pt idx="22">
                  <c:v>1.2E-2</c:v>
                </c:pt>
                <c:pt idx="23">
                  <c:v>6.8000000000000005E-3</c:v>
                </c:pt>
                <c:pt idx="24">
                  <c:v>7.4999999999999997E-3</c:v>
                </c:pt>
                <c:pt idx="25">
                  <c:v>1.3300000000000001E-2</c:v>
                </c:pt>
                <c:pt idx="26">
                  <c:v>7.4000000000000003E-3</c:v>
                </c:pt>
                <c:pt idx="27">
                  <c:v>9.0000000000000011E-3</c:v>
                </c:pt>
                <c:pt idx="28">
                  <c:v>1.55E-2</c:v>
                </c:pt>
                <c:pt idx="29">
                  <c:v>1.4199999999999999E-2</c:v>
                </c:pt>
                <c:pt idx="30">
                  <c:v>6.5000000000000006E-3</c:v>
                </c:pt>
                <c:pt idx="31">
                  <c:v>4.5000000000000005E-3</c:v>
                </c:pt>
                <c:pt idx="32">
                  <c:v>5.3E-3</c:v>
                </c:pt>
                <c:pt idx="33">
                  <c:v>7.1999999999999998E-3</c:v>
                </c:pt>
                <c:pt idx="34">
                  <c:v>6.7000000000000002E-3</c:v>
                </c:pt>
                <c:pt idx="35">
                  <c:v>4.6999999999999993E-3</c:v>
                </c:pt>
              </c:numCache>
            </c:numRef>
          </c:val>
          <c:smooth val="0"/>
          <c:extLst>
            <c:ext xmlns:c16="http://schemas.microsoft.com/office/drawing/2014/chart" uri="{C3380CC4-5D6E-409C-BE32-E72D297353CC}">
              <c16:uniqueId val="{00000001-A07C-4722-8DD6-4EC08550137B}"/>
            </c:ext>
          </c:extLst>
        </c:ser>
        <c:dLbls>
          <c:showLegendKey val="0"/>
          <c:showVal val="0"/>
          <c:showCatName val="0"/>
          <c:showSerName val="0"/>
          <c:showPercent val="0"/>
          <c:showBubbleSize val="0"/>
        </c:dLbls>
        <c:marker val="1"/>
        <c:smooth val="0"/>
        <c:axId val="735627007"/>
        <c:axId val="735626591"/>
      </c:lineChart>
      <c:catAx>
        <c:axId val="735627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735626591"/>
        <c:crosses val="autoZero"/>
        <c:auto val="1"/>
        <c:lblAlgn val="ctr"/>
        <c:lblOffset val="100"/>
        <c:noMultiLvlLbl val="0"/>
      </c:catAx>
      <c:valAx>
        <c:axId val="735626591"/>
        <c:scaling>
          <c:orientation val="minMax"/>
          <c:max val="5.000000000000001E-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735627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'3.11'!$A$5</c:f>
              <c:strCache>
                <c:ptCount val="1"/>
                <c:pt idx="0">
                  <c:v>Personálne výdavky</c:v>
                </c:pt>
              </c:strCache>
            </c:strRef>
          </c:tx>
          <c:spPr>
            <a:solidFill>
              <a:srgbClr val="1E22AA"/>
            </a:solidFill>
            <a:ln>
              <a:noFill/>
            </a:ln>
            <a:effectLst/>
          </c:spPr>
          <c:invertIfNegative val="0"/>
          <c:cat>
            <c:numRef>
              <c:f>'3.11'!$B$4:$H$4</c:f>
              <c:numCache>
                <c:formatCode>General</c:formatCode>
                <c:ptCount val="7"/>
                <c:pt idx="0">
                  <c:v>2017</c:v>
                </c:pt>
                <c:pt idx="1">
                  <c:v>2018</c:v>
                </c:pt>
                <c:pt idx="2">
                  <c:v>2019</c:v>
                </c:pt>
                <c:pt idx="3">
                  <c:v>2020</c:v>
                </c:pt>
                <c:pt idx="4">
                  <c:v>2021</c:v>
                </c:pt>
                <c:pt idx="5">
                  <c:v>2022</c:v>
                </c:pt>
                <c:pt idx="6">
                  <c:v>2023</c:v>
                </c:pt>
              </c:numCache>
            </c:numRef>
          </c:cat>
          <c:val>
            <c:numRef>
              <c:f>'3.11'!$B$5:$H$5</c:f>
              <c:numCache>
                <c:formatCode>0</c:formatCode>
                <c:ptCount val="7"/>
                <c:pt idx="0">
                  <c:v>45712339</c:v>
                </c:pt>
                <c:pt idx="1">
                  <c:v>49230969</c:v>
                </c:pt>
                <c:pt idx="2">
                  <c:v>51721189</c:v>
                </c:pt>
                <c:pt idx="3">
                  <c:v>65100635</c:v>
                </c:pt>
                <c:pt idx="4">
                  <c:v>63288365</c:v>
                </c:pt>
                <c:pt idx="5">
                  <c:v>64643077</c:v>
                </c:pt>
                <c:pt idx="6">
                  <c:v>75572255</c:v>
                </c:pt>
              </c:numCache>
            </c:numRef>
          </c:val>
          <c:extLst>
            <c:ext xmlns:c16="http://schemas.microsoft.com/office/drawing/2014/chart" uri="{C3380CC4-5D6E-409C-BE32-E72D297353CC}">
              <c16:uniqueId val="{00000000-14B8-4EE1-BD58-4AF9CD89A1AF}"/>
            </c:ext>
          </c:extLst>
        </c:ser>
        <c:ser>
          <c:idx val="1"/>
          <c:order val="1"/>
          <c:tx>
            <c:strRef>
              <c:f>'3.11'!$A$6</c:f>
              <c:strCache>
                <c:ptCount val="1"/>
                <c:pt idx="0">
                  <c:v>Súťažné zdroje</c:v>
                </c:pt>
              </c:strCache>
            </c:strRef>
          </c:tx>
          <c:spPr>
            <a:solidFill>
              <a:schemeClr val="tx2">
                <a:lumMod val="60000"/>
                <a:lumOff val="40000"/>
              </a:schemeClr>
            </a:solidFill>
            <a:ln>
              <a:noFill/>
            </a:ln>
            <a:effectLst/>
          </c:spPr>
          <c:invertIfNegative val="0"/>
          <c:cat>
            <c:numRef>
              <c:f>'3.11'!$B$4:$H$4</c:f>
              <c:numCache>
                <c:formatCode>General</c:formatCode>
                <c:ptCount val="7"/>
                <c:pt idx="0">
                  <c:v>2017</c:v>
                </c:pt>
                <c:pt idx="1">
                  <c:v>2018</c:v>
                </c:pt>
                <c:pt idx="2">
                  <c:v>2019</c:v>
                </c:pt>
                <c:pt idx="3">
                  <c:v>2020</c:v>
                </c:pt>
                <c:pt idx="4">
                  <c:v>2021</c:v>
                </c:pt>
                <c:pt idx="5">
                  <c:v>2022</c:v>
                </c:pt>
                <c:pt idx="6">
                  <c:v>2023</c:v>
                </c:pt>
              </c:numCache>
            </c:numRef>
          </c:cat>
          <c:val>
            <c:numRef>
              <c:f>'3.11'!$B$6:$H$6</c:f>
              <c:numCache>
                <c:formatCode>0</c:formatCode>
                <c:ptCount val="7"/>
                <c:pt idx="0">
                  <c:v>9435190</c:v>
                </c:pt>
                <c:pt idx="1">
                  <c:v>9537572</c:v>
                </c:pt>
                <c:pt idx="2">
                  <c:v>10072589</c:v>
                </c:pt>
                <c:pt idx="3">
                  <c:v>10971983</c:v>
                </c:pt>
                <c:pt idx="4">
                  <c:v>11415723</c:v>
                </c:pt>
                <c:pt idx="5">
                  <c:v>11573913</c:v>
                </c:pt>
                <c:pt idx="6">
                  <c:v>12657608</c:v>
                </c:pt>
              </c:numCache>
            </c:numRef>
          </c:val>
          <c:extLst>
            <c:ext xmlns:c16="http://schemas.microsoft.com/office/drawing/2014/chart" uri="{C3380CC4-5D6E-409C-BE32-E72D297353CC}">
              <c16:uniqueId val="{00000001-14B8-4EE1-BD58-4AF9CD89A1AF}"/>
            </c:ext>
          </c:extLst>
        </c:ser>
        <c:ser>
          <c:idx val="2"/>
          <c:order val="2"/>
          <c:tx>
            <c:strRef>
              <c:f>'3.11'!$A$7</c:f>
              <c:strCache>
                <c:ptCount val="1"/>
                <c:pt idx="0">
                  <c:v>Réžia</c:v>
                </c:pt>
              </c:strCache>
            </c:strRef>
          </c:tx>
          <c:spPr>
            <a:solidFill>
              <a:schemeClr val="accent1"/>
            </a:solidFill>
            <a:ln>
              <a:noFill/>
            </a:ln>
            <a:effectLst/>
          </c:spPr>
          <c:invertIfNegative val="0"/>
          <c:cat>
            <c:numRef>
              <c:f>'3.11'!$B$4:$H$4</c:f>
              <c:numCache>
                <c:formatCode>General</c:formatCode>
                <c:ptCount val="7"/>
                <c:pt idx="0">
                  <c:v>2017</c:v>
                </c:pt>
                <c:pt idx="1">
                  <c:v>2018</c:v>
                </c:pt>
                <c:pt idx="2">
                  <c:v>2019</c:v>
                </c:pt>
                <c:pt idx="3">
                  <c:v>2020</c:v>
                </c:pt>
                <c:pt idx="4">
                  <c:v>2021</c:v>
                </c:pt>
                <c:pt idx="5">
                  <c:v>2022</c:v>
                </c:pt>
                <c:pt idx="6">
                  <c:v>2023</c:v>
                </c:pt>
              </c:numCache>
            </c:numRef>
          </c:cat>
          <c:val>
            <c:numRef>
              <c:f>'3.11'!$B$7:$H$7</c:f>
              <c:numCache>
                <c:formatCode>0</c:formatCode>
                <c:ptCount val="7"/>
                <c:pt idx="0">
                  <c:v>4183706</c:v>
                </c:pt>
                <c:pt idx="1">
                  <c:v>4436496</c:v>
                </c:pt>
                <c:pt idx="2">
                  <c:v>4552396</c:v>
                </c:pt>
                <c:pt idx="3">
                  <c:v>4676289</c:v>
                </c:pt>
                <c:pt idx="4">
                  <c:v>4657128</c:v>
                </c:pt>
                <c:pt idx="5">
                  <c:v>4340773</c:v>
                </c:pt>
                <c:pt idx="6">
                  <c:v>10347739</c:v>
                </c:pt>
              </c:numCache>
            </c:numRef>
          </c:val>
          <c:extLst>
            <c:ext xmlns:c16="http://schemas.microsoft.com/office/drawing/2014/chart" uri="{C3380CC4-5D6E-409C-BE32-E72D297353CC}">
              <c16:uniqueId val="{00000002-14B8-4EE1-BD58-4AF9CD89A1AF}"/>
            </c:ext>
          </c:extLst>
        </c:ser>
        <c:dLbls>
          <c:showLegendKey val="0"/>
          <c:showVal val="0"/>
          <c:showCatName val="0"/>
          <c:showSerName val="0"/>
          <c:showPercent val="0"/>
          <c:showBubbleSize val="0"/>
        </c:dLbls>
        <c:gapWidth val="150"/>
        <c:overlap val="100"/>
        <c:axId val="1848196736"/>
        <c:axId val="1848198816"/>
      </c:barChart>
      <c:catAx>
        <c:axId val="1848196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1848198816"/>
        <c:crosses val="autoZero"/>
        <c:auto val="1"/>
        <c:lblAlgn val="ctr"/>
        <c:lblOffset val="100"/>
        <c:noMultiLvlLbl val="0"/>
      </c:catAx>
      <c:valAx>
        <c:axId val="1848198816"/>
        <c:scaling>
          <c:orientation val="minMax"/>
          <c:max val="100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1848196736"/>
        <c:crosses val="autoZero"/>
        <c:crossBetween val="between"/>
        <c:majorUnit val="20000000"/>
        <c:dispUnits>
          <c:builtInUnit val="million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301875440924434E-2"/>
          <c:y val="3.0417862150792795E-2"/>
          <c:w val="0.57941308135482794"/>
          <c:h val="0.90602523999568552"/>
        </c:manualLayout>
      </c:layout>
      <c:barChart>
        <c:barDir val="col"/>
        <c:grouping val="stacked"/>
        <c:varyColors val="0"/>
        <c:ser>
          <c:idx val="0"/>
          <c:order val="0"/>
          <c:tx>
            <c:strRef>
              <c:f>'3.12'!$A$5</c:f>
              <c:strCache>
                <c:ptCount val="1"/>
                <c:pt idx="0">
                  <c:v>MVTS</c:v>
                </c:pt>
              </c:strCache>
            </c:strRef>
          </c:tx>
          <c:spPr>
            <a:solidFill>
              <a:schemeClr val="accent1"/>
            </a:solidFill>
            <a:ln>
              <a:noFill/>
            </a:ln>
            <a:effectLst/>
          </c:spPr>
          <c:invertIfNegative val="0"/>
          <c:cat>
            <c:numRef>
              <c:f>'3.12'!$B$4:$H$4</c:f>
              <c:numCache>
                <c:formatCode>General</c:formatCode>
                <c:ptCount val="7"/>
                <c:pt idx="0">
                  <c:v>2017</c:v>
                </c:pt>
                <c:pt idx="1">
                  <c:v>2018</c:v>
                </c:pt>
                <c:pt idx="2">
                  <c:v>2019</c:v>
                </c:pt>
                <c:pt idx="3">
                  <c:v>2020</c:v>
                </c:pt>
                <c:pt idx="4">
                  <c:v>2021</c:v>
                </c:pt>
                <c:pt idx="5">
                  <c:v>2022</c:v>
                </c:pt>
                <c:pt idx="6">
                  <c:v>2023</c:v>
                </c:pt>
              </c:numCache>
            </c:numRef>
          </c:cat>
          <c:val>
            <c:numRef>
              <c:f>'3.12'!$B$5:$H$5</c:f>
              <c:numCache>
                <c:formatCode>#,##0</c:formatCode>
                <c:ptCount val="7"/>
                <c:pt idx="0">
                  <c:v>1058795</c:v>
                </c:pt>
                <c:pt idx="1">
                  <c:v>1187695</c:v>
                </c:pt>
                <c:pt idx="2">
                  <c:v>1189695</c:v>
                </c:pt>
                <c:pt idx="3">
                  <c:v>1406714</c:v>
                </c:pt>
                <c:pt idx="4">
                  <c:v>1401912</c:v>
                </c:pt>
                <c:pt idx="5">
                  <c:v>1461994</c:v>
                </c:pt>
                <c:pt idx="6">
                  <c:v>1375000</c:v>
                </c:pt>
              </c:numCache>
            </c:numRef>
          </c:val>
          <c:extLst>
            <c:ext xmlns:c16="http://schemas.microsoft.com/office/drawing/2014/chart" uri="{C3380CC4-5D6E-409C-BE32-E72D297353CC}">
              <c16:uniqueId val="{00000000-6CF9-4F4B-8FF4-D01993C97B6B}"/>
            </c:ext>
          </c:extLst>
        </c:ser>
        <c:ser>
          <c:idx val="1"/>
          <c:order val="1"/>
          <c:tx>
            <c:strRef>
              <c:f>'3.12'!$A$6</c:f>
              <c:strCache>
                <c:ptCount val="1"/>
                <c:pt idx="0">
                  <c:v>VEGA</c:v>
                </c:pt>
              </c:strCache>
            </c:strRef>
          </c:tx>
          <c:spPr>
            <a:solidFill>
              <a:schemeClr val="bg2"/>
            </a:solidFill>
            <a:ln>
              <a:noFill/>
            </a:ln>
            <a:effectLst/>
          </c:spPr>
          <c:invertIfNegative val="0"/>
          <c:cat>
            <c:numRef>
              <c:f>'3.12'!$B$4:$H$4</c:f>
              <c:numCache>
                <c:formatCode>General</c:formatCode>
                <c:ptCount val="7"/>
                <c:pt idx="0">
                  <c:v>2017</c:v>
                </c:pt>
                <c:pt idx="1">
                  <c:v>2018</c:v>
                </c:pt>
                <c:pt idx="2">
                  <c:v>2019</c:v>
                </c:pt>
                <c:pt idx="3">
                  <c:v>2020</c:v>
                </c:pt>
                <c:pt idx="4">
                  <c:v>2021</c:v>
                </c:pt>
                <c:pt idx="5">
                  <c:v>2022</c:v>
                </c:pt>
                <c:pt idx="6">
                  <c:v>2023</c:v>
                </c:pt>
              </c:numCache>
            </c:numRef>
          </c:cat>
          <c:val>
            <c:numRef>
              <c:f>'3.12'!$B$6:$H$6</c:f>
              <c:numCache>
                <c:formatCode>#,##0</c:formatCode>
                <c:ptCount val="7"/>
                <c:pt idx="0">
                  <c:v>4516769</c:v>
                </c:pt>
                <c:pt idx="1">
                  <c:v>4516769</c:v>
                </c:pt>
                <c:pt idx="2">
                  <c:v>4516769</c:v>
                </c:pt>
                <c:pt idx="3">
                  <c:v>4516769</c:v>
                </c:pt>
                <c:pt idx="4">
                  <c:v>4516769</c:v>
                </c:pt>
                <c:pt idx="5">
                  <c:v>4516769</c:v>
                </c:pt>
                <c:pt idx="6">
                  <c:v>4742608</c:v>
                </c:pt>
              </c:numCache>
            </c:numRef>
          </c:val>
          <c:extLst>
            <c:ext xmlns:c16="http://schemas.microsoft.com/office/drawing/2014/chart" uri="{C3380CC4-5D6E-409C-BE32-E72D297353CC}">
              <c16:uniqueId val="{00000001-6CF9-4F4B-8FF4-D01993C97B6B}"/>
            </c:ext>
          </c:extLst>
        </c:ser>
        <c:ser>
          <c:idx val="2"/>
          <c:order val="2"/>
          <c:tx>
            <c:strRef>
              <c:f>'3.12'!$A$7</c:f>
              <c:strCache>
                <c:ptCount val="1"/>
                <c:pt idx="0">
                  <c:v>Časopisy</c:v>
                </c:pt>
              </c:strCache>
            </c:strRef>
          </c:tx>
          <c:spPr>
            <a:solidFill>
              <a:srgbClr val="9597EC"/>
            </a:solidFill>
            <a:ln>
              <a:noFill/>
            </a:ln>
            <a:effectLst/>
          </c:spPr>
          <c:invertIfNegative val="0"/>
          <c:cat>
            <c:numRef>
              <c:f>'3.12'!$B$4:$H$4</c:f>
              <c:numCache>
                <c:formatCode>General</c:formatCode>
                <c:ptCount val="7"/>
                <c:pt idx="0">
                  <c:v>2017</c:v>
                </c:pt>
                <c:pt idx="1">
                  <c:v>2018</c:v>
                </c:pt>
                <c:pt idx="2">
                  <c:v>2019</c:v>
                </c:pt>
                <c:pt idx="3">
                  <c:v>2020</c:v>
                </c:pt>
                <c:pt idx="4">
                  <c:v>2021</c:v>
                </c:pt>
                <c:pt idx="5">
                  <c:v>2022</c:v>
                </c:pt>
                <c:pt idx="6">
                  <c:v>2023</c:v>
                </c:pt>
              </c:numCache>
            </c:numRef>
          </c:cat>
          <c:val>
            <c:numRef>
              <c:f>'3.12'!$B$7:$H$7</c:f>
              <c:numCache>
                <c:formatCode>#,##0</c:formatCode>
                <c:ptCount val="7"/>
                <c:pt idx="0">
                  <c:v>302430</c:v>
                </c:pt>
                <c:pt idx="1">
                  <c:v>305500</c:v>
                </c:pt>
                <c:pt idx="2">
                  <c:v>305500</c:v>
                </c:pt>
                <c:pt idx="3">
                  <c:v>305500</c:v>
                </c:pt>
                <c:pt idx="4">
                  <c:v>305500</c:v>
                </c:pt>
                <c:pt idx="5">
                  <c:v>305500</c:v>
                </c:pt>
                <c:pt idx="6">
                  <c:v>305500</c:v>
                </c:pt>
              </c:numCache>
            </c:numRef>
          </c:val>
          <c:extLst>
            <c:ext xmlns:c16="http://schemas.microsoft.com/office/drawing/2014/chart" uri="{C3380CC4-5D6E-409C-BE32-E72D297353CC}">
              <c16:uniqueId val="{00000002-6CF9-4F4B-8FF4-D01993C97B6B}"/>
            </c:ext>
          </c:extLst>
        </c:ser>
        <c:ser>
          <c:idx val="3"/>
          <c:order val="3"/>
          <c:tx>
            <c:strRef>
              <c:f>'3.12'!$A$8</c:f>
              <c:strCache>
                <c:ptCount val="1"/>
                <c:pt idx="0">
                  <c:v>SASPRO</c:v>
                </c:pt>
              </c:strCache>
            </c:strRef>
          </c:tx>
          <c:spPr>
            <a:solidFill>
              <a:srgbClr val="FFC199"/>
            </a:solidFill>
            <a:ln>
              <a:noFill/>
            </a:ln>
            <a:effectLst/>
          </c:spPr>
          <c:invertIfNegative val="0"/>
          <c:cat>
            <c:numRef>
              <c:f>'3.12'!$B$4:$H$4</c:f>
              <c:numCache>
                <c:formatCode>General</c:formatCode>
                <c:ptCount val="7"/>
                <c:pt idx="0">
                  <c:v>2017</c:v>
                </c:pt>
                <c:pt idx="1">
                  <c:v>2018</c:v>
                </c:pt>
                <c:pt idx="2">
                  <c:v>2019</c:v>
                </c:pt>
                <c:pt idx="3">
                  <c:v>2020</c:v>
                </c:pt>
                <c:pt idx="4">
                  <c:v>2021</c:v>
                </c:pt>
                <c:pt idx="5">
                  <c:v>2022</c:v>
                </c:pt>
                <c:pt idx="6">
                  <c:v>2023</c:v>
                </c:pt>
              </c:numCache>
            </c:numRef>
          </c:cat>
          <c:val>
            <c:numRef>
              <c:f>'3.12'!$B$8:$H$8</c:f>
              <c:numCache>
                <c:formatCode>#,##0</c:formatCode>
                <c:ptCount val="7"/>
                <c:pt idx="0">
                  <c:v>249155</c:v>
                </c:pt>
                <c:pt idx="1">
                  <c:v>208208</c:v>
                </c:pt>
                <c:pt idx="2">
                  <c:v>220875</c:v>
                </c:pt>
                <c:pt idx="3">
                  <c:v>0</c:v>
                </c:pt>
                <c:pt idx="4">
                  <c:v>243895</c:v>
                </c:pt>
                <c:pt idx="5">
                  <c:v>163200</c:v>
                </c:pt>
                <c:pt idx="6">
                  <c:v>278800</c:v>
                </c:pt>
              </c:numCache>
            </c:numRef>
          </c:val>
          <c:extLst>
            <c:ext xmlns:c16="http://schemas.microsoft.com/office/drawing/2014/chart" uri="{C3380CC4-5D6E-409C-BE32-E72D297353CC}">
              <c16:uniqueId val="{00000003-6CF9-4F4B-8FF4-D01993C97B6B}"/>
            </c:ext>
          </c:extLst>
        </c:ser>
        <c:ser>
          <c:idx val="4"/>
          <c:order val="4"/>
          <c:tx>
            <c:strRef>
              <c:f>'3.12'!$A$9</c:f>
              <c:strCache>
                <c:ptCount val="1"/>
                <c:pt idx="0">
                  <c:v>Štipendium SAV</c:v>
                </c:pt>
              </c:strCache>
            </c:strRef>
          </c:tx>
          <c:spPr>
            <a:solidFill>
              <a:srgbClr val="E1F9FB"/>
            </a:solidFill>
            <a:ln>
              <a:noFill/>
            </a:ln>
            <a:effectLst/>
          </c:spPr>
          <c:invertIfNegative val="0"/>
          <c:cat>
            <c:numRef>
              <c:f>'3.12'!$B$4:$H$4</c:f>
              <c:numCache>
                <c:formatCode>General</c:formatCode>
                <c:ptCount val="7"/>
                <c:pt idx="0">
                  <c:v>2017</c:v>
                </c:pt>
                <c:pt idx="1">
                  <c:v>2018</c:v>
                </c:pt>
                <c:pt idx="2">
                  <c:v>2019</c:v>
                </c:pt>
                <c:pt idx="3">
                  <c:v>2020</c:v>
                </c:pt>
                <c:pt idx="4">
                  <c:v>2021</c:v>
                </c:pt>
                <c:pt idx="5">
                  <c:v>2022</c:v>
                </c:pt>
                <c:pt idx="6">
                  <c:v>2023</c:v>
                </c:pt>
              </c:numCache>
            </c:numRef>
          </c:cat>
          <c:val>
            <c:numRef>
              <c:f>'3.12'!$B$9:$H$9</c:f>
              <c:numCache>
                <c:formatCode>#,##0</c:formatCode>
                <c:ptCount val="7"/>
                <c:pt idx="0">
                  <c:v>26250</c:v>
                </c:pt>
                <c:pt idx="1">
                  <c:v>15000</c:v>
                </c:pt>
                <c:pt idx="2">
                  <c:v>15000</c:v>
                </c:pt>
                <c:pt idx="3">
                  <c:v>15000</c:v>
                </c:pt>
                <c:pt idx="4">
                  <c:v>9375</c:v>
                </c:pt>
              </c:numCache>
            </c:numRef>
          </c:val>
          <c:extLst>
            <c:ext xmlns:c16="http://schemas.microsoft.com/office/drawing/2014/chart" uri="{C3380CC4-5D6E-409C-BE32-E72D297353CC}">
              <c16:uniqueId val="{00000004-6CF9-4F4B-8FF4-D01993C97B6B}"/>
            </c:ext>
          </c:extLst>
        </c:ser>
        <c:ser>
          <c:idx val="5"/>
          <c:order val="5"/>
          <c:tx>
            <c:strRef>
              <c:f>'3.12'!$A$10</c:f>
              <c:strCache>
                <c:ptCount val="1"/>
                <c:pt idx="0">
                  <c:v>MoRePro</c:v>
                </c:pt>
              </c:strCache>
            </c:strRef>
          </c:tx>
          <c:spPr>
            <a:solidFill>
              <a:schemeClr val="bg2">
                <a:lumMod val="75000"/>
              </a:schemeClr>
            </a:solidFill>
            <a:ln>
              <a:noFill/>
            </a:ln>
            <a:effectLst/>
          </c:spPr>
          <c:invertIfNegative val="0"/>
          <c:cat>
            <c:numRef>
              <c:f>'3.12'!$B$4:$H$4</c:f>
              <c:numCache>
                <c:formatCode>General</c:formatCode>
                <c:ptCount val="7"/>
                <c:pt idx="0">
                  <c:v>2017</c:v>
                </c:pt>
                <c:pt idx="1">
                  <c:v>2018</c:v>
                </c:pt>
                <c:pt idx="2">
                  <c:v>2019</c:v>
                </c:pt>
                <c:pt idx="3">
                  <c:v>2020</c:v>
                </c:pt>
                <c:pt idx="4">
                  <c:v>2021</c:v>
                </c:pt>
                <c:pt idx="5">
                  <c:v>2022</c:v>
                </c:pt>
                <c:pt idx="6">
                  <c:v>2023</c:v>
                </c:pt>
              </c:numCache>
            </c:numRef>
          </c:cat>
          <c:val>
            <c:numRef>
              <c:f>'3.12'!$B$10:$H$10</c:f>
              <c:numCache>
                <c:formatCode>#,##0</c:formatCode>
                <c:ptCount val="7"/>
                <c:pt idx="3">
                  <c:v>69000</c:v>
                </c:pt>
                <c:pt idx="4">
                  <c:v>46200</c:v>
                </c:pt>
                <c:pt idx="5">
                  <c:v>36000</c:v>
                </c:pt>
                <c:pt idx="6">
                  <c:v>36000</c:v>
                </c:pt>
              </c:numCache>
            </c:numRef>
          </c:val>
          <c:extLst>
            <c:ext xmlns:c16="http://schemas.microsoft.com/office/drawing/2014/chart" uri="{C3380CC4-5D6E-409C-BE32-E72D297353CC}">
              <c16:uniqueId val="{00000005-6CF9-4F4B-8FF4-D01993C97B6B}"/>
            </c:ext>
          </c:extLst>
        </c:ser>
        <c:ser>
          <c:idx val="6"/>
          <c:order val="6"/>
          <c:tx>
            <c:strRef>
              <c:f>'3.12'!$A$11</c:f>
              <c:strCache>
                <c:ptCount val="1"/>
                <c:pt idx="0">
                  <c:v>IMPULZ</c:v>
                </c:pt>
              </c:strCache>
            </c:strRef>
          </c:tx>
          <c:spPr>
            <a:solidFill>
              <a:srgbClr val="C9CAF5"/>
            </a:solidFill>
            <a:ln>
              <a:noFill/>
            </a:ln>
            <a:effectLst/>
          </c:spPr>
          <c:invertIfNegative val="0"/>
          <c:cat>
            <c:numRef>
              <c:f>'3.12'!$B$4:$H$4</c:f>
              <c:numCache>
                <c:formatCode>General</c:formatCode>
                <c:ptCount val="7"/>
                <c:pt idx="0">
                  <c:v>2017</c:v>
                </c:pt>
                <c:pt idx="1">
                  <c:v>2018</c:v>
                </c:pt>
                <c:pt idx="2">
                  <c:v>2019</c:v>
                </c:pt>
                <c:pt idx="3">
                  <c:v>2020</c:v>
                </c:pt>
                <c:pt idx="4">
                  <c:v>2021</c:v>
                </c:pt>
                <c:pt idx="5">
                  <c:v>2022</c:v>
                </c:pt>
                <c:pt idx="6">
                  <c:v>2023</c:v>
                </c:pt>
              </c:numCache>
            </c:numRef>
          </c:cat>
          <c:val>
            <c:numRef>
              <c:f>'3.12'!$B$11:$H$11</c:f>
              <c:numCache>
                <c:formatCode>#,##0</c:formatCode>
                <c:ptCount val="7"/>
                <c:pt idx="4">
                  <c:v>146592</c:v>
                </c:pt>
                <c:pt idx="5">
                  <c:v>279000</c:v>
                </c:pt>
                <c:pt idx="6">
                  <c:v>438700</c:v>
                </c:pt>
              </c:numCache>
            </c:numRef>
          </c:val>
          <c:extLst>
            <c:ext xmlns:c16="http://schemas.microsoft.com/office/drawing/2014/chart" uri="{C3380CC4-5D6E-409C-BE32-E72D297353CC}">
              <c16:uniqueId val="{00000006-6CF9-4F4B-8FF4-D01993C97B6B}"/>
            </c:ext>
          </c:extLst>
        </c:ser>
        <c:ser>
          <c:idx val="7"/>
          <c:order val="7"/>
          <c:tx>
            <c:strRef>
              <c:f>'3.12'!$A$12</c:f>
              <c:strCache>
                <c:ptCount val="1"/>
                <c:pt idx="0">
                  <c:v>DoktoGranty</c:v>
                </c:pt>
              </c:strCache>
            </c:strRef>
          </c:tx>
          <c:spPr>
            <a:solidFill>
              <a:schemeClr val="accent1">
                <a:lumMod val="75000"/>
              </a:schemeClr>
            </a:solidFill>
            <a:ln>
              <a:noFill/>
            </a:ln>
            <a:effectLst/>
          </c:spPr>
          <c:invertIfNegative val="0"/>
          <c:cat>
            <c:numRef>
              <c:f>'3.12'!$B$4:$H$4</c:f>
              <c:numCache>
                <c:formatCode>General</c:formatCode>
                <c:ptCount val="7"/>
                <c:pt idx="0">
                  <c:v>2017</c:v>
                </c:pt>
                <c:pt idx="1">
                  <c:v>2018</c:v>
                </c:pt>
                <c:pt idx="2">
                  <c:v>2019</c:v>
                </c:pt>
                <c:pt idx="3">
                  <c:v>2020</c:v>
                </c:pt>
                <c:pt idx="4">
                  <c:v>2021</c:v>
                </c:pt>
                <c:pt idx="5">
                  <c:v>2022</c:v>
                </c:pt>
                <c:pt idx="6">
                  <c:v>2023</c:v>
                </c:pt>
              </c:numCache>
            </c:numRef>
          </c:cat>
          <c:val>
            <c:numRef>
              <c:f>'3.12'!$B$12:$H$12</c:f>
              <c:numCache>
                <c:formatCode>#,##0</c:formatCode>
                <c:ptCount val="7"/>
                <c:pt idx="3">
                  <c:v>60000</c:v>
                </c:pt>
                <c:pt idx="4">
                  <c:v>82180</c:v>
                </c:pt>
                <c:pt idx="5">
                  <c:v>75150</c:v>
                </c:pt>
                <c:pt idx="6">
                  <c:v>88000</c:v>
                </c:pt>
              </c:numCache>
            </c:numRef>
          </c:val>
          <c:extLst>
            <c:ext xmlns:c16="http://schemas.microsoft.com/office/drawing/2014/chart" uri="{C3380CC4-5D6E-409C-BE32-E72D297353CC}">
              <c16:uniqueId val="{00000007-6CF9-4F4B-8FF4-D01993C97B6B}"/>
            </c:ext>
          </c:extLst>
        </c:ser>
        <c:ser>
          <c:idx val="8"/>
          <c:order val="8"/>
          <c:tx>
            <c:strRef>
              <c:f>'3.12'!$A$13</c:f>
              <c:strCache>
                <c:ptCount val="1"/>
                <c:pt idx="0">
                  <c:v>Doktorandi</c:v>
                </c:pt>
              </c:strCache>
            </c:strRef>
          </c:tx>
          <c:spPr>
            <a:solidFill>
              <a:srgbClr val="4FEDFF"/>
            </a:solidFill>
            <a:ln>
              <a:noFill/>
            </a:ln>
            <a:effectLst/>
          </c:spPr>
          <c:invertIfNegative val="0"/>
          <c:cat>
            <c:numRef>
              <c:f>'3.12'!$B$4:$H$4</c:f>
              <c:numCache>
                <c:formatCode>General</c:formatCode>
                <c:ptCount val="7"/>
                <c:pt idx="0">
                  <c:v>2017</c:v>
                </c:pt>
                <c:pt idx="1">
                  <c:v>2018</c:v>
                </c:pt>
                <c:pt idx="2">
                  <c:v>2019</c:v>
                </c:pt>
                <c:pt idx="3">
                  <c:v>2020</c:v>
                </c:pt>
                <c:pt idx="4">
                  <c:v>2021</c:v>
                </c:pt>
                <c:pt idx="5">
                  <c:v>2022</c:v>
                </c:pt>
                <c:pt idx="6">
                  <c:v>2023</c:v>
                </c:pt>
              </c:numCache>
            </c:numRef>
          </c:cat>
          <c:val>
            <c:numRef>
              <c:f>'3.12'!$B$13:$H$13</c:f>
              <c:numCache>
                <c:formatCode>#,##0</c:formatCode>
                <c:ptCount val="7"/>
                <c:pt idx="0">
                  <c:v>3260206</c:v>
                </c:pt>
                <c:pt idx="1">
                  <c:v>3304400</c:v>
                </c:pt>
                <c:pt idx="2">
                  <c:v>3824750</c:v>
                </c:pt>
                <c:pt idx="3">
                  <c:v>4599000</c:v>
                </c:pt>
                <c:pt idx="4">
                  <c:v>4663300</c:v>
                </c:pt>
                <c:pt idx="5">
                  <c:v>4736300</c:v>
                </c:pt>
                <c:pt idx="6">
                  <c:v>5393000</c:v>
                </c:pt>
              </c:numCache>
            </c:numRef>
          </c:val>
          <c:extLst>
            <c:ext xmlns:c16="http://schemas.microsoft.com/office/drawing/2014/chart" uri="{C3380CC4-5D6E-409C-BE32-E72D297353CC}">
              <c16:uniqueId val="{00000008-6CF9-4F4B-8FF4-D01993C97B6B}"/>
            </c:ext>
          </c:extLst>
        </c:ser>
        <c:dLbls>
          <c:showLegendKey val="0"/>
          <c:showVal val="0"/>
          <c:showCatName val="0"/>
          <c:showSerName val="0"/>
          <c:showPercent val="0"/>
          <c:showBubbleSize val="0"/>
        </c:dLbls>
        <c:gapWidth val="55"/>
        <c:overlap val="100"/>
        <c:axId val="2024341280"/>
        <c:axId val="2024338784"/>
      </c:barChart>
      <c:lineChart>
        <c:grouping val="standard"/>
        <c:varyColors val="0"/>
        <c:ser>
          <c:idx val="9"/>
          <c:order val="9"/>
          <c:tx>
            <c:strRef>
              <c:f>'3.12'!$A$14</c:f>
              <c:strCache>
                <c:ptCount val="1"/>
                <c:pt idx="0">
                  <c:v>% z celkového rozpočtu</c:v>
                </c:pt>
              </c:strCache>
            </c:strRef>
          </c:tx>
          <c:spPr>
            <a:ln w="28575" cap="rnd">
              <a:solidFill>
                <a:schemeClr val="accent2"/>
              </a:solidFill>
              <a:round/>
            </a:ln>
            <a:effectLst/>
          </c:spPr>
          <c:marker>
            <c:symbol val="none"/>
          </c:marker>
          <c:cat>
            <c:numRef>
              <c:f>'3.12'!$B$4:$H$4</c:f>
              <c:numCache>
                <c:formatCode>General</c:formatCode>
                <c:ptCount val="7"/>
                <c:pt idx="0">
                  <c:v>2017</c:v>
                </c:pt>
                <c:pt idx="1">
                  <c:v>2018</c:v>
                </c:pt>
                <c:pt idx="2">
                  <c:v>2019</c:v>
                </c:pt>
                <c:pt idx="3">
                  <c:v>2020</c:v>
                </c:pt>
                <c:pt idx="4">
                  <c:v>2021</c:v>
                </c:pt>
                <c:pt idx="5">
                  <c:v>2022</c:v>
                </c:pt>
                <c:pt idx="6">
                  <c:v>2023</c:v>
                </c:pt>
              </c:numCache>
            </c:numRef>
          </c:cat>
          <c:val>
            <c:numRef>
              <c:f>'3.12'!$B$14:$H$14</c:f>
              <c:numCache>
                <c:formatCode>0.0%</c:formatCode>
                <c:ptCount val="7"/>
                <c:pt idx="0">
                  <c:v>0.155</c:v>
                </c:pt>
                <c:pt idx="1">
                  <c:v>0.14599999999999999</c:v>
                </c:pt>
                <c:pt idx="2">
                  <c:v>0.14699999999999999</c:v>
                </c:pt>
                <c:pt idx="3">
                  <c:v>0.129</c:v>
                </c:pt>
                <c:pt idx="4">
                  <c:v>0.13800000000000001</c:v>
                </c:pt>
                <c:pt idx="5">
                  <c:v>0.13700000000000001</c:v>
                </c:pt>
                <c:pt idx="6">
                  <c:v>0.123</c:v>
                </c:pt>
              </c:numCache>
            </c:numRef>
          </c:val>
          <c:smooth val="0"/>
          <c:extLst>
            <c:ext xmlns:c16="http://schemas.microsoft.com/office/drawing/2014/chart" uri="{C3380CC4-5D6E-409C-BE32-E72D297353CC}">
              <c16:uniqueId val="{00000009-6CF9-4F4B-8FF4-D01993C97B6B}"/>
            </c:ext>
          </c:extLst>
        </c:ser>
        <c:dLbls>
          <c:showLegendKey val="0"/>
          <c:showVal val="0"/>
          <c:showCatName val="0"/>
          <c:showSerName val="0"/>
          <c:showPercent val="0"/>
          <c:showBubbleSize val="0"/>
        </c:dLbls>
        <c:marker val="1"/>
        <c:smooth val="0"/>
        <c:axId val="2028737936"/>
        <c:axId val="93457376"/>
      </c:lineChart>
      <c:catAx>
        <c:axId val="202434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k-SK"/>
          </a:p>
        </c:txPr>
        <c:crossAx val="2024338784"/>
        <c:crosses val="autoZero"/>
        <c:auto val="1"/>
        <c:lblAlgn val="ctr"/>
        <c:lblOffset val="100"/>
        <c:noMultiLvlLbl val="0"/>
      </c:catAx>
      <c:valAx>
        <c:axId val="2024338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k-SK"/>
          </a:p>
        </c:txPr>
        <c:crossAx val="2024341280"/>
        <c:crosses val="autoZero"/>
        <c:crossBetween val="between"/>
        <c:dispUnits>
          <c:builtInUnit val="millions"/>
        </c:dispUnits>
      </c:valAx>
      <c:valAx>
        <c:axId val="9345737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k-SK"/>
          </a:p>
        </c:txPr>
        <c:crossAx val="2028737936"/>
        <c:crosses val="max"/>
        <c:crossBetween val="between"/>
      </c:valAx>
      <c:catAx>
        <c:axId val="2028737936"/>
        <c:scaling>
          <c:orientation val="minMax"/>
        </c:scaling>
        <c:delete val="1"/>
        <c:axPos val="b"/>
        <c:numFmt formatCode="General" sourceLinked="1"/>
        <c:majorTickMark val="out"/>
        <c:minorTickMark val="none"/>
        <c:tickLblPos val="nextTo"/>
        <c:crossAx val="93457376"/>
        <c:crosses val="autoZero"/>
        <c:auto val="1"/>
        <c:lblAlgn val="ctr"/>
        <c:lblOffset val="100"/>
        <c:noMultiLvlLbl val="0"/>
      </c:catAx>
      <c:spPr>
        <a:noFill/>
        <a:ln>
          <a:noFill/>
        </a:ln>
        <a:effectLst/>
      </c:spPr>
    </c:plotArea>
    <c:legend>
      <c:legendPos val="r"/>
      <c:layout>
        <c:manualLayout>
          <c:xMode val="edge"/>
          <c:yMode val="edge"/>
          <c:x val="0.76115658605772152"/>
          <c:y val="1.923740696796461E-2"/>
          <c:w val="0.22636198661735463"/>
          <c:h val="0.9423471038722899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k-SK"/>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'3.13'!$B$4</c:f>
              <c:strCache>
                <c:ptCount val="1"/>
                <c:pt idx="0">
                  <c:v>a</c:v>
                </c:pt>
              </c:strCache>
            </c:strRef>
          </c:tx>
          <c:spPr>
            <a:solidFill>
              <a:schemeClr val="accent1"/>
            </a:solidFill>
            <a:ln>
              <a:noFill/>
            </a:ln>
            <a:effectLst/>
          </c:spPr>
          <c:invertIfNegative val="0"/>
          <c:dPt>
            <c:idx val="0"/>
            <c:invertIfNegative val="0"/>
            <c:bubble3D val="0"/>
            <c:spPr>
              <a:solidFill>
                <a:srgbClr val="1E22AA"/>
              </a:solidFill>
              <a:ln>
                <a:noFill/>
              </a:ln>
              <a:effectLst/>
            </c:spPr>
            <c:extLst>
              <c:ext xmlns:c16="http://schemas.microsoft.com/office/drawing/2014/chart" uri="{C3380CC4-5D6E-409C-BE32-E72D297353CC}">
                <c16:uniqueId val="{00000001-9600-4EA8-B8E1-F20B846615FB}"/>
              </c:ext>
            </c:extLst>
          </c:dPt>
          <c:dPt>
            <c:idx val="1"/>
            <c:invertIfNegative val="0"/>
            <c:bubble3D val="0"/>
            <c:spPr>
              <a:solidFill>
                <a:srgbClr val="FFFFFF"/>
              </a:solidFill>
              <a:ln>
                <a:solidFill>
                  <a:srgbClr val="FFFFFF"/>
                </a:solidFill>
              </a:ln>
              <a:effectLst/>
            </c:spPr>
            <c:extLst>
              <c:ext xmlns:c16="http://schemas.microsoft.com/office/drawing/2014/chart" uri="{C3380CC4-5D6E-409C-BE32-E72D297353CC}">
                <c16:uniqueId val="{00000003-9600-4EA8-B8E1-F20B846615FB}"/>
              </c:ext>
            </c:extLst>
          </c:dPt>
          <c:dPt>
            <c:idx val="2"/>
            <c:invertIfNegative val="0"/>
            <c:bubble3D val="0"/>
            <c:spPr>
              <a:solidFill>
                <a:srgbClr val="4A53B8"/>
              </a:solidFill>
              <a:ln>
                <a:noFill/>
              </a:ln>
              <a:effectLst/>
            </c:spPr>
            <c:extLst>
              <c:ext xmlns:c16="http://schemas.microsoft.com/office/drawing/2014/chart" uri="{C3380CC4-5D6E-409C-BE32-E72D297353CC}">
                <c16:uniqueId val="{00000025-ADBC-419A-A7B4-592C1687A4FF}"/>
              </c:ext>
            </c:extLst>
          </c:dPt>
          <c:dPt>
            <c:idx val="3"/>
            <c:invertIfNegative val="0"/>
            <c:bubble3D val="0"/>
            <c:spPr>
              <a:solidFill>
                <a:srgbClr val="FFFFFF"/>
              </a:solidFill>
              <a:ln>
                <a:noFill/>
              </a:ln>
              <a:effectLst/>
            </c:spPr>
            <c:extLst>
              <c:ext xmlns:c16="http://schemas.microsoft.com/office/drawing/2014/chart" uri="{C3380CC4-5D6E-409C-BE32-E72D297353CC}">
                <c16:uniqueId val="{00000005-9600-4EA8-B8E1-F20B846615FB}"/>
              </c:ext>
            </c:extLst>
          </c:dPt>
          <c:dPt>
            <c:idx val="4"/>
            <c:invertIfNegative val="0"/>
            <c:bubble3D val="0"/>
            <c:spPr>
              <a:solidFill>
                <a:srgbClr val="FFFFFF"/>
              </a:solidFill>
              <a:ln>
                <a:noFill/>
              </a:ln>
              <a:effectLst/>
            </c:spPr>
            <c:extLst>
              <c:ext xmlns:c16="http://schemas.microsoft.com/office/drawing/2014/chart" uri="{C3380CC4-5D6E-409C-BE32-E72D297353CC}">
                <c16:uniqueId val="{00000007-9600-4EA8-B8E1-F20B846615FB}"/>
              </c:ext>
            </c:extLst>
          </c:dPt>
          <c:dPt>
            <c:idx val="5"/>
            <c:invertIfNegative val="0"/>
            <c:bubble3D val="0"/>
            <c:spPr>
              <a:solidFill>
                <a:srgbClr val="FFFFFF"/>
              </a:solidFill>
              <a:ln>
                <a:noFill/>
              </a:ln>
              <a:effectLst/>
            </c:spPr>
            <c:extLst>
              <c:ext xmlns:c16="http://schemas.microsoft.com/office/drawing/2014/chart" uri="{C3380CC4-5D6E-409C-BE32-E72D297353CC}">
                <c16:uniqueId val="{00000009-9600-4EA8-B8E1-F20B846615FB}"/>
              </c:ext>
            </c:extLst>
          </c:dPt>
          <c:dPt>
            <c:idx val="6"/>
            <c:invertIfNegative val="0"/>
            <c:bubble3D val="0"/>
            <c:spPr>
              <a:solidFill>
                <a:srgbClr val="FFFFFF"/>
              </a:solidFill>
              <a:ln>
                <a:noFill/>
              </a:ln>
              <a:effectLst/>
            </c:spPr>
            <c:extLst>
              <c:ext xmlns:c16="http://schemas.microsoft.com/office/drawing/2014/chart" uri="{C3380CC4-5D6E-409C-BE32-E72D297353CC}">
                <c16:uniqueId val="{0000000B-9600-4EA8-B8E1-F20B846615FB}"/>
              </c:ext>
            </c:extLst>
          </c:dPt>
          <c:dPt>
            <c:idx val="7"/>
            <c:invertIfNegative val="0"/>
            <c:bubble3D val="0"/>
            <c:spPr>
              <a:solidFill>
                <a:srgbClr val="FFFFFF"/>
              </a:solidFill>
              <a:ln>
                <a:noFill/>
              </a:ln>
              <a:effectLst/>
            </c:spPr>
            <c:extLst>
              <c:ext xmlns:c16="http://schemas.microsoft.com/office/drawing/2014/chart" uri="{C3380CC4-5D6E-409C-BE32-E72D297353CC}">
                <c16:uniqueId val="{0000000D-9600-4EA8-B8E1-F20B846615FB}"/>
              </c:ext>
            </c:extLst>
          </c:dPt>
          <c:dPt>
            <c:idx val="8"/>
            <c:invertIfNegative val="0"/>
            <c:bubble3D val="0"/>
            <c:spPr>
              <a:solidFill>
                <a:srgbClr val="FFFFFF"/>
              </a:solidFill>
              <a:ln>
                <a:noFill/>
              </a:ln>
              <a:effectLst/>
            </c:spPr>
            <c:extLst>
              <c:ext xmlns:c16="http://schemas.microsoft.com/office/drawing/2014/chart" uri="{C3380CC4-5D6E-409C-BE32-E72D297353CC}">
                <c16:uniqueId val="{0000000F-9600-4EA8-B8E1-F20B846615FB}"/>
              </c:ext>
            </c:extLst>
          </c:dPt>
          <c:dPt>
            <c:idx val="9"/>
            <c:invertIfNegative val="0"/>
            <c:bubble3D val="0"/>
            <c:spPr>
              <a:solidFill>
                <a:srgbClr val="FFFFFF"/>
              </a:solidFill>
              <a:ln>
                <a:noFill/>
              </a:ln>
              <a:effectLst/>
            </c:spPr>
            <c:extLst>
              <c:ext xmlns:c16="http://schemas.microsoft.com/office/drawing/2014/chart" uri="{C3380CC4-5D6E-409C-BE32-E72D297353CC}">
                <c16:uniqueId val="{00000011-9600-4EA8-B8E1-F20B846615FB}"/>
              </c:ext>
            </c:extLst>
          </c:dPt>
          <c:dPt>
            <c:idx val="10"/>
            <c:invertIfNegative val="0"/>
            <c:bubble3D val="0"/>
            <c:spPr>
              <a:solidFill>
                <a:srgbClr val="FFFFFF"/>
              </a:solidFill>
              <a:ln>
                <a:noFill/>
              </a:ln>
              <a:effectLst/>
            </c:spPr>
            <c:extLst>
              <c:ext xmlns:c16="http://schemas.microsoft.com/office/drawing/2014/chart" uri="{C3380CC4-5D6E-409C-BE32-E72D297353CC}">
                <c16:uniqueId val="{00000013-9600-4EA8-B8E1-F20B846615FB}"/>
              </c:ext>
            </c:extLst>
          </c:dPt>
          <c:dPt>
            <c:idx val="11"/>
            <c:invertIfNegative val="0"/>
            <c:bubble3D val="0"/>
            <c:spPr>
              <a:solidFill>
                <a:srgbClr val="FFFFFF"/>
              </a:solidFill>
              <a:ln>
                <a:noFill/>
              </a:ln>
              <a:effectLst/>
            </c:spPr>
            <c:extLst>
              <c:ext xmlns:c16="http://schemas.microsoft.com/office/drawing/2014/chart" uri="{C3380CC4-5D6E-409C-BE32-E72D297353CC}">
                <c16:uniqueId val="{00000015-9600-4EA8-B8E1-F20B846615FB}"/>
              </c:ext>
            </c:extLst>
          </c:dPt>
          <c:dPt>
            <c:idx val="12"/>
            <c:invertIfNegative val="0"/>
            <c:bubble3D val="0"/>
            <c:spPr>
              <a:solidFill>
                <a:schemeClr val="tx2"/>
              </a:solidFill>
              <a:ln>
                <a:noFill/>
              </a:ln>
              <a:effectLst/>
            </c:spPr>
            <c:extLst>
              <c:ext xmlns:c16="http://schemas.microsoft.com/office/drawing/2014/chart" uri="{C3380CC4-5D6E-409C-BE32-E72D297353CC}">
                <c16:uniqueId val="{00000017-9600-4EA8-B8E1-F20B846615FB}"/>
              </c:ext>
            </c:extLst>
          </c:dPt>
          <c:dPt>
            <c:idx val="13"/>
            <c:invertIfNegative val="0"/>
            <c:bubble3D val="0"/>
            <c:spPr>
              <a:solidFill>
                <a:srgbClr val="FFFFFF"/>
              </a:solidFill>
              <a:ln>
                <a:noFill/>
              </a:ln>
              <a:effectLst/>
            </c:spPr>
            <c:extLst>
              <c:ext xmlns:c16="http://schemas.microsoft.com/office/drawing/2014/chart" uri="{C3380CC4-5D6E-409C-BE32-E72D297353CC}">
                <c16:uniqueId val="{00000019-9600-4EA8-B8E1-F20B846615FB}"/>
              </c:ext>
            </c:extLst>
          </c:dPt>
          <c:dPt>
            <c:idx val="14"/>
            <c:invertIfNegative val="0"/>
            <c:bubble3D val="0"/>
            <c:spPr>
              <a:solidFill>
                <a:srgbClr val="FFFFFF"/>
              </a:solidFill>
              <a:ln>
                <a:noFill/>
              </a:ln>
              <a:effectLst/>
            </c:spPr>
            <c:extLst>
              <c:ext xmlns:c16="http://schemas.microsoft.com/office/drawing/2014/chart" uri="{C3380CC4-5D6E-409C-BE32-E72D297353CC}">
                <c16:uniqueId val="{0000001B-9600-4EA8-B8E1-F20B846615FB}"/>
              </c:ext>
            </c:extLst>
          </c:dPt>
          <c:dPt>
            <c:idx val="15"/>
            <c:invertIfNegative val="0"/>
            <c:bubble3D val="0"/>
            <c:spPr>
              <a:solidFill>
                <a:schemeClr val="accent4"/>
              </a:solidFill>
              <a:ln>
                <a:noFill/>
              </a:ln>
              <a:effectLst/>
            </c:spPr>
            <c:extLst>
              <c:ext xmlns:c16="http://schemas.microsoft.com/office/drawing/2014/chart" uri="{C3380CC4-5D6E-409C-BE32-E72D297353CC}">
                <c16:uniqueId val="{0000001D-9600-4EA8-B8E1-F20B846615FB}"/>
              </c:ext>
            </c:extLst>
          </c:dPt>
          <c:dLbls>
            <c:dLbl>
              <c:idx val="1"/>
              <c:delete val="1"/>
              <c:extLst>
                <c:ext xmlns:c15="http://schemas.microsoft.com/office/drawing/2012/chart" uri="{CE6537A1-D6FC-4f65-9D91-7224C49458BB}"/>
                <c:ext xmlns:c16="http://schemas.microsoft.com/office/drawing/2014/chart" uri="{C3380CC4-5D6E-409C-BE32-E72D297353CC}">
                  <c16:uniqueId val="{00000003-9600-4EA8-B8E1-F20B846615FB}"/>
                </c:ext>
              </c:extLst>
            </c:dLbl>
            <c:dLbl>
              <c:idx val="3"/>
              <c:delete val="1"/>
              <c:extLst>
                <c:ext xmlns:c15="http://schemas.microsoft.com/office/drawing/2012/chart" uri="{CE6537A1-D6FC-4f65-9D91-7224C49458BB}"/>
                <c:ext xmlns:c16="http://schemas.microsoft.com/office/drawing/2014/chart" uri="{C3380CC4-5D6E-409C-BE32-E72D297353CC}">
                  <c16:uniqueId val="{00000005-9600-4EA8-B8E1-F20B846615FB}"/>
                </c:ext>
              </c:extLst>
            </c:dLbl>
            <c:dLbl>
              <c:idx val="4"/>
              <c:delete val="1"/>
              <c:extLst>
                <c:ext xmlns:c15="http://schemas.microsoft.com/office/drawing/2012/chart" uri="{CE6537A1-D6FC-4f65-9D91-7224C49458BB}"/>
                <c:ext xmlns:c16="http://schemas.microsoft.com/office/drawing/2014/chart" uri="{C3380CC4-5D6E-409C-BE32-E72D297353CC}">
                  <c16:uniqueId val="{00000007-9600-4EA8-B8E1-F20B846615FB}"/>
                </c:ext>
              </c:extLst>
            </c:dLbl>
            <c:dLbl>
              <c:idx val="5"/>
              <c:delete val="1"/>
              <c:extLst>
                <c:ext xmlns:c15="http://schemas.microsoft.com/office/drawing/2012/chart" uri="{CE6537A1-D6FC-4f65-9D91-7224C49458BB}"/>
                <c:ext xmlns:c16="http://schemas.microsoft.com/office/drawing/2014/chart" uri="{C3380CC4-5D6E-409C-BE32-E72D297353CC}">
                  <c16:uniqueId val="{00000009-9600-4EA8-B8E1-F20B846615FB}"/>
                </c:ext>
              </c:extLst>
            </c:dLbl>
            <c:dLbl>
              <c:idx val="6"/>
              <c:delete val="1"/>
              <c:extLst>
                <c:ext xmlns:c15="http://schemas.microsoft.com/office/drawing/2012/chart" uri="{CE6537A1-D6FC-4f65-9D91-7224C49458BB}"/>
                <c:ext xmlns:c16="http://schemas.microsoft.com/office/drawing/2014/chart" uri="{C3380CC4-5D6E-409C-BE32-E72D297353CC}">
                  <c16:uniqueId val="{0000000B-9600-4EA8-B8E1-F20B846615FB}"/>
                </c:ext>
              </c:extLst>
            </c:dLbl>
            <c:dLbl>
              <c:idx val="7"/>
              <c:delete val="1"/>
              <c:extLst>
                <c:ext xmlns:c15="http://schemas.microsoft.com/office/drawing/2012/chart" uri="{CE6537A1-D6FC-4f65-9D91-7224C49458BB}"/>
                <c:ext xmlns:c16="http://schemas.microsoft.com/office/drawing/2014/chart" uri="{C3380CC4-5D6E-409C-BE32-E72D297353CC}">
                  <c16:uniqueId val="{0000000D-9600-4EA8-B8E1-F20B846615FB}"/>
                </c:ext>
              </c:extLst>
            </c:dLbl>
            <c:dLbl>
              <c:idx val="8"/>
              <c:delete val="1"/>
              <c:extLst>
                <c:ext xmlns:c15="http://schemas.microsoft.com/office/drawing/2012/chart" uri="{CE6537A1-D6FC-4f65-9D91-7224C49458BB}"/>
                <c:ext xmlns:c16="http://schemas.microsoft.com/office/drawing/2014/chart" uri="{C3380CC4-5D6E-409C-BE32-E72D297353CC}">
                  <c16:uniqueId val="{0000000F-9600-4EA8-B8E1-F20B846615FB}"/>
                </c:ext>
              </c:extLst>
            </c:dLbl>
            <c:dLbl>
              <c:idx val="9"/>
              <c:delete val="1"/>
              <c:extLst>
                <c:ext xmlns:c15="http://schemas.microsoft.com/office/drawing/2012/chart" uri="{CE6537A1-D6FC-4f65-9D91-7224C49458BB}"/>
                <c:ext xmlns:c16="http://schemas.microsoft.com/office/drawing/2014/chart" uri="{C3380CC4-5D6E-409C-BE32-E72D297353CC}">
                  <c16:uniqueId val="{00000011-9600-4EA8-B8E1-F20B846615FB}"/>
                </c:ext>
              </c:extLst>
            </c:dLbl>
            <c:dLbl>
              <c:idx val="10"/>
              <c:delete val="1"/>
              <c:extLst>
                <c:ext xmlns:c15="http://schemas.microsoft.com/office/drawing/2012/chart" uri="{CE6537A1-D6FC-4f65-9D91-7224C49458BB}"/>
                <c:ext xmlns:c16="http://schemas.microsoft.com/office/drawing/2014/chart" uri="{C3380CC4-5D6E-409C-BE32-E72D297353CC}">
                  <c16:uniqueId val="{00000013-9600-4EA8-B8E1-F20B846615FB}"/>
                </c:ext>
              </c:extLst>
            </c:dLbl>
            <c:dLbl>
              <c:idx val="11"/>
              <c:delete val="1"/>
              <c:extLst>
                <c:ext xmlns:c15="http://schemas.microsoft.com/office/drawing/2012/chart" uri="{CE6537A1-D6FC-4f65-9D91-7224C49458BB}"/>
                <c:ext xmlns:c16="http://schemas.microsoft.com/office/drawing/2014/chart" uri="{C3380CC4-5D6E-409C-BE32-E72D297353CC}">
                  <c16:uniqueId val="{00000015-9600-4EA8-B8E1-F20B846615FB}"/>
                </c:ext>
              </c:extLst>
            </c:dLbl>
            <c:dLbl>
              <c:idx val="13"/>
              <c:delete val="1"/>
              <c:extLst>
                <c:ext xmlns:c15="http://schemas.microsoft.com/office/drawing/2012/chart" uri="{CE6537A1-D6FC-4f65-9D91-7224C49458BB}"/>
                <c:ext xmlns:c16="http://schemas.microsoft.com/office/drawing/2014/chart" uri="{C3380CC4-5D6E-409C-BE32-E72D297353CC}">
                  <c16:uniqueId val="{00000019-9600-4EA8-B8E1-F20B846615FB}"/>
                </c:ext>
              </c:extLst>
            </c:dLbl>
            <c:dLbl>
              <c:idx val="14"/>
              <c:delete val="1"/>
              <c:extLst>
                <c:ext xmlns:c15="http://schemas.microsoft.com/office/drawing/2012/chart" uri="{CE6537A1-D6FC-4f65-9D91-7224C49458BB}"/>
                <c:ext xmlns:c16="http://schemas.microsoft.com/office/drawing/2014/chart" uri="{C3380CC4-5D6E-409C-BE32-E72D297353CC}">
                  <c16:uniqueId val="{0000001B-9600-4EA8-B8E1-F20B846615F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FF"/>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'3.13'!$A$5:$A$20</c:f>
              <c:strCache>
                <c:ptCount val="16"/>
                <c:pt idx="0">
                  <c:v>Celkový rozpočet</c:v>
                </c:pt>
                <c:pt idx="1">
                  <c:v>EŠIF, Spolufinancovanie, Iné</c:v>
                </c:pt>
                <c:pt idx="2">
                  <c:v>Kapitola ŠR</c:v>
                </c:pt>
                <c:pt idx="3">
                  <c:v>Doktorandi</c:v>
                </c:pt>
                <c:pt idx="4">
                  <c:v>Doktogranty</c:v>
                </c:pt>
                <c:pt idx="5">
                  <c:v>IMPULZ</c:v>
                </c:pt>
                <c:pt idx="6">
                  <c:v>MOREPRO</c:v>
                </c:pt>
                <c:pt idx="7">
                  <c:v>Štipendium SAV</c:v>
                </c:pt>
                <c:pt idx="8">
                  <c:v>SASPRO</c:v>
                </c:pt>
                <c:pt idx="9">
                  <c:v>Časopisy</c:v>
                </c:pt>
                <c:pt idx="10">
                  <c:v>VEGA</c:v>
                </c:pt>
                <c:pt idx="11">
                  <c:v>MVTS</c:v>
                </c:pt>
                <c:pt idx="12">
                  <c:v>Rozpis dotácie</c:v>
                </c:pt>
                <c:pt idx="13">
                  <c:v>Výkonové financovanie</c:v>
                </c:pt>
                <c:pt idx="14">
                  <c:v>MP VO podľa podieľu na sume TP</c:v>
                </c:pt>
                <c:pt idx="15">
                  <c:v>MP VO podľa celkovej výšky rozpočtu KTG 610</c:v>
                </c:pt>
              </c:strCache>
            </c:strRef>
          </c:cat>
          <c:val>
            <c:numRef>
              <c:f>'3.13'!$B$5:$B$20</c:f>
              <c:numCache>
                <c:formatCode>#,##0</c:formatCode>
                <c:ptCount val="16"/>
                <c:pt idx="0">
                  <c:v>111433858.40919745</c:v>
                </c:pt>
                <c:pt idx="1">
                  <c:v>86991495.455997646</c:v>
                </c:pt>
                <c:pt idx="2">
                  <c:v>86991495.455997646</c:v>
                </c:pt>
                <c:pt idx="3">
                  <c:v>82328195.455997646</c:v>
                </c:pt>
                <c:pt idx="4">
                  <c:v>82246015.455997646</c:v>
                </c:pt>
                <c:pt idx="5">
                  <c:v>82099423.455997646</c:v>
                </c:pt>
                <c:pt idx="6">
                  <c:v>82053223.455997646</c:v>
                </c:pt>
                <c:pt idx="7">
                  <c:v>82043848.455997646</c:v>
                </c:pt>
                <c:pt idx="8">
                  <c:v>81799953.455997646</c:v>
                </c:pt>
                <c:pt idx="9">
                  <c:v>81494453.455997646</c:v>
                </c:pt>
                <c:pt idx="10">
                  <c:v>76977684.455997646</c:v>
                </c:pt>
                <c:pt idx="11">
                  <c:v>75575772.455997646</c:v>
                </c:pt>
                <c:pt idx="12">
                  <c:v>75575772.455997646</c:v>
                </c:pt>
                <c:pt idx="13">
                  <c:v>61299509.039059691</c:v>
                </c:pt>
                <c:pt idx="14">
                  <c:v>42909656.32734178</c:v>
                </c:pt>
                <c:pt idx="15">
                  <c:v>42909656.32734178</c:v>
                </c:pt>
              </c:numCache>
            </c:numRef>
          </c:val>
          <c:extLst>
            <c:ext xmlns:c16="http://schemas.microsoft.com/office/drawing/2014/chart" uri="{C3380CC4-5D6E-409C-BE32-E72D297353CC}">
              <c16:uniqueId val="{0000001E-9600-4EA8-B8E1-F20B846615FB}"/>
            </c:ext>
          </c:extLst>
        </c:ser>
        <c:ser>
          <c:idx val="1"/>
          <c:order val="1"/>
          <c:tx>
            <c:strRef>
              <c:f>'3.13'!$C$4</c:f>
              <c:strCache>
                <c:ptCount val="1"/>
                <c:pt idx="0">
                  <c:v>b</c:v>
                </c:pt>
              </c:strCache>
            </c:strRef>
          </c:tx>
          <c:spPr>
            <a:solidFill>
              <a:srgbClr val="E10600"/>
            </a:solidFill>
            <a:ln>
              <a:noFill/>
            </a:ln>
            <a:effectLst/>
          </c:spPr>
          <c:invertIfNegative val="0"/>
          <c:dPt>
            <c:idx val="1"/>
            <c:invertIfNegative val="0"/>
            <c:bubble3D val="0"/>
            <c:spPr>
              <a:solidFill>
                <a:schemeClr val="bg2">
                  <a:lumMod val="40000"/>
                  <a:lumOff val="60000"/>
                </a:schemeClr>
              </a:solidFill>
              <a:ln>
                <a:noFill/>
              </a:ln>
              <a:effectLst/>
            </c:spPr>
            <c:extLst>
              <c:ext xmlns:c16="http://schemas.microsoft.com/office/drawing/2014/chart" uri="{C3380CC4-5D6E-409C-BE32-E72D297353CC}">
                <c16:uniqueId val="{00000020-9600-4EA8-B8E1-F20B846615FB}"/>
              </c:ext>
            </c:extLst>
          </c:dPt>
          <c:dPt>
            <c:idx val="13"/>
            <c:invertIfNegative val="0"/>
            <c:bubble3D val="0"/>
            <c:spPr>
              <a:solidFill>
                <a:schemeClr val="accent4"/>
              </a:solidFill>
              <a:ln>
                <a:noFill/>
              </a:ln>
              <a:effectLst/>
            </c:spPr>
            <c:extLst>
              <c:ext xmlns:c16="http://schemas.microsoft.com/office/drawing/2014/chart" uri="{C3380CC4-5D6E-409C-BE32-E72D297353CC}">
                <c16:uniqueId val="{00000022-9600-4EA8-B8E1-F20B846615FB}"/>
              </c:ext>
            </c:extLst>
          </c:dPt>
          <c:dPt>
            <c:idx val="14"/>
            <c:invertIfNegative val="0"/>
            <c:bubble3D val="0"/>
            <c:spPr>
              <a:solidFill>
                <a:schemeClr val="accent4"/>
              </a:solidFill>
              <a:ln>
                <a:noFill/>
              </a:ln>
              <a:effectLst/>
            </c:spPr>
            <c:extLst>
              <c:ext xmlns:c16="http://schemas.microsoft.com/office/drawing/2014/chart" uri="{C3380CC4-5D6E-409C-BE32-E72D297353CC}">
                <c16:uniqueId val="{00000024-9600-4EA8-B8E1-F20B846615FB}"/>
              </c:ext>
            </c:extLst>
          </c:dPt>
          <c:dLbls>
            <c:dLbl>
              <c:idx val="1"/>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FF"/>
                      </a:solidFill>
                      <a:latin typeface="+mn-lt"/>
                      <a:ea typeface="+mn-ea"/>
                      <a:cs typeface="+mn-cs"/>
                    </a:defRPr>
                  </a:pPr>
                  <a:endParaRPr lang="sk-SK"/>
                </a:p>
              </c:txPr>
              <c:showLegendKey val="0"/>
              <c:showVal val="1"/>
              <c:showCatName val="0"/>
              <c:showSerName val="0"/>
              <c:showPercent val="0"/>
              <c:showBubbleSize val="0"/>
              <c:extLst>
                <c:ext xmlns:c16="http://schemas.microsoft.com/office/drawing/2014/chart" uri="{C3380CC4-5D6E-409C-BE32-E72D297353CC}">
                  <c16:uniqueId val="{00000020-9600-4EA8-B8E1-F20B846615FB}"/>
                </c:ext>
              </c:extLst>
            </c:dLbl>
            <c:dLbl>
              <c:idx val="13"/>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FF"/>
                      </a:solidFill>
                      <a:latin typeface="+mn-lt"/>
                      <a:ea typeface="+mn-ea"/>
                      <a:cs typeface="+mn-cs"/>
                    </a:defRPr>
                  </a:pPr>
                  <a:endParaRPr lang="sk-SK"/>
                </a:p>
              </c:txPr>
              <c:showLegendKey val="0"/>
              <c:showVal val="1"/>
              <c:showCatName val="0"/>
              <c:showSerName val="0"/>
              <c:showPercent val="0"/>
              <c:showBubbleSize val="0"/>
              <c:extLst>
                <c:ext xmlns:c16="http://schemas.microsoft.com/office/drawing/2014/chart" uri="{C3380CC4-5D6E-409C-BE32-E72D297353CC}">
                  <c16:uniqueId val="{00000022-9600-4EA8-B8E1-F20B846615FB}"/>
                </c:ext>
              </c:extLst>
            </c:dLbl>
            <c:dLbl>
              <c:idx val="14"/>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FF"/>
                      </a:solidFill>
                      <a:latin typeface="+mn-lt"/>
                      <a:ea typeface="+mn-ea"/>
                      <a:cs typeface="+mn-cs"/>
                    </a:defRPr>
                  </a:pPr>
                  <a:endParaRPr lang="sk-SK"/>
                </a:p>
              </c:txPr>
              <c:showLegendKey val="0"/>
              <c:showVal val="1"/>
              <c:showCatName val="0"/>
              <c:showSerName val="0"/>
              <c:showPercent val="0"/>
              <c:showBubbleSize val="0"/>
              <c:extLst>
                <c:ext xmlns:c16="http://schemas.microsoft.com/office/drawing/2014/chart" uri="{C3380CC4-5D6E-409C-BE32-E72D297353CC}">
                  <c16:uniqueId val="{00000024-9600-4EA8-B8E1-F20B846615F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'3.13'!$A$5:$A$20</c:f>
              <c:strCache>
                <c:ptCount val="16"/>
                <c:pt idx="0">
                  <c:v>Celkový rozpočet</c:v>
                </c:pt>
                <c:pt idx="1">
                  <c:v>EŠIF, Spolufinancovanie, Iné</c:v>
                </c:pt>
                <c:pt idx="2">
                  <c:v>Kapitola ŠR</c:v>
                </c:pt>
                <c:pt idx="3">
                  <c:v>Doktorandi</c:v>
                </c:pt>
                <c:pt idx="4">
                  <c:v>Doktogranty</c:v>
                </c:pt>
                <c:pt idx="5">
                  <c:v>IMPULZ</c:v>
                </c:pt>
                <c:pt idx="6">
                  <c:v>MOREPRO</c:v>
                </c:pt>
                <c:pt idx="7">
                  <c:v>Štipendium SAV</c:v>
                </c:pt>
                <c:pt idx="8">
                  <c:v>SASPRO</c:v>
                </c:pt>
                <c:pt idx="9">
                  <c:v>Časopisy</c:v>
                </c:pt>
                <c:pt idx="10">
                  <c:v>VEGA</c:v>
                </c:pt>
                <c:pt idx="11">
                  <c:v>MVTS</c:v>
                </c:pt>
                <c:pt idx="12">
                  <c:v>Rozpis dotácie</c:v>
                </c:pt>
                <c:pt idx="13">
                  <c:v>Výkonové financovanie</c:v>
                </c:pt>
                <c:pt idx="14">
                  <c:v>MP VO podľa podieľu na sume TP</c:v>
                </c:pt>
                <c:pt idx="15">
                  <c:v>MP VO podľa celkovej výšky rozpočtu KTG 610</c:v>
                </c:pt>
              </c:strCache>
            </c:strRef>
          </c:cat>
          <c:val>
            <c:numRef>
              <c:f>'3.13'!$C$5:$C$20</c:f>
              <c:numCache>
                <c:formatCode>#,##0</c:formatCode>
                <c:ptCount val="16"/>
                <c:pt idx="1">
                  <c:v>24442362.953199804</c:v>
                </c:pt>
                <c:pt idx="3">
                  <c:v>4663300</c:v>
                </c:pt>
                <c:pt idx="4">
                  <c:v>82180</c:v>
                </c:pt>
                <c:pt idx="5">
                  <c:v>146592</c:v>
                </c:pt>
                <c:pt idx="6">
                  <c:v>46200</c:v>
                </c:pt>
                <c:pt idx="7">
                  <c:v>9375</c:v>
                </c:pt>
                <c:pt idx="8">
                  <c:v>243895</c:v>
                </c:pt>
                <c:pt idx="9">
                  <c:v>305500</c:v>
                </c:pt>
                <c:pt idx="10">
                  <c:v>4516769</c:v>
                </c:pt>
                <c:pt idx="11">
                  <c:v>1401912</c:v>
                </c:pt>
                <c:pt idx="13">
                  <c:v>14276263.416937957</c:v>
                </c:pt>
                <c:pt idx="14">
                  <c:v>18389852.711717907</c:v>
                </c:pt>
              </c:numCache>
            </c:numRef>
          </c:val>
          <c:extLst>
            <c:ext xmlns:c16="http://schemas.microsoft.com/office/drawing/2014/chart" uri="{C3380CC4-5D6E-409C-BE32-E72D297353CC}">
              <c16:uniqueId val="{00000025-9600-4EA8-B8E1-F20B846615FB}"/>
            </c:ext>
          </c:extLst>
        </c:ser>
        <c:dLbls>
          <c:showLegendKey val="0"/>
          <c:showVal val="0"/>
          <c:showCatName val="0"/>
          <c:showSerName val="0"/>
          <c:showPercent val="0"/>
          <c:showBubbleSize val="0"/>
        </c:dLbls>
        <c:gapWidth val="30"/>
        <c:overlap val="100"/>
        <c:axId val="487112815"/>
        <c:axId val="487121967"/>
      </c:barChart>
      <c:catAx>
        <c:axId val="48711281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487121967"/>
        <c:crosses val="autoZero"/>
        <c:auto val="1"/>
        <c:lblAlgn val="ctr"/>
        <c:lblOffset val="100"/>
        <c:noMultiLvlLbl val="0"/>
      </c:catAx>
      <c:valAx>
        <c:axId val="48712196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487112815"/>
        <c:crosses val="autoZero"/>
        <c:crossBetween val="between"/>
        <c:dispUnits>
          <c:builtInUnit val="millions"/>
        </c:dispUnits>
      </c:valAx>
      <c:spPr>
        <a:solidFill>
          <a:srgbClr val="FFFFFF"/>
        </a:solidFill>
        <a:ln>
          <a:noFill/>
        </a:ln>
        <a:effectLst/>
      </c:spPr>
    </c:plotArea>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'3.14'!$B$4</c:f>
              <c:strCache>
                <c:ptCount val="1"/>
                <c:pt idx="0">
                  <c:v>Počet inštitúcií</c:v>
                </c:pt>
              </c:strCache>
            </c:strRef>
          </c:tx>
          <c:spPr>
            <a:solidFill>
              <a:schemeClr val="tx2"/>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1-E4F9-4240-AF22-F038EC0AED3A}"/>
              </c:ext>
            </c:extLst>
          </c:dPt>
          <c:dPt>
            <c:idx val="1"/>
            <c:invertIfNegative val="0"/>
            <c:bubble3D val="0"/>
            <c:spPr>
              <a:solidFill>
                <a:schemeClr val="bg2"/>
              </a:solidFill>
              <a:ln>
                <a:noFill/>
              </a:ln>
              <a:effectLst/>
            </c:spPr>
            <c:extLst>
              <c:ext xmlns:c16="http://schemas.microsoft.com/office/drawing/2014/chart" uri="{C3380CC4-5D6E-409C-BE32-E72D297353CC}">
                <c16:uniqueId val="{00000009-E4F9-4240-AF22-F038EC0AED3A}"/>
              </c:ext>
            </c:extLst>
          </c:dPt>
          <c:dPt>
            <c:idx val="2"/>
            <c:invertIfNegative val="0"/>
            <c:bubble3D val="0"/>
            <c:spPr>
              <a:solidFill>
                <a:srgbClr val="00C5DB"/>
              </a:solidFill>
              <a:ln>
                <a:noFill/>
              </a:ln>
              <a:effectLst/>
            </c:spPr>
            <c:extLst>
              <c:ext xmlns:c16="http://schemas.microsoft.com/office/drawing/2014/chart" uri="{C3380CC4-5D6E-409C-BE32-E72D297353CC}">
                <c16:uniqueId val="{00000003-E4F9-4240-AF22-F038EC0AED3A}"/>
              </c:ext>
            </c:extLst>
          </c:dPt>
          <c:dPt>
            <c:idx val="3"/>
            <c:invertIfNegative val="0"/>
            <c:bubble3D val="0"/>
            <c:spPr>
              <a:solidFill>
                <a:schemeClr val="bg2"/>
              </a:solidFill>
              <a:ln>
                <a:noFill/>
              </a:ln>
              <a:effectLst/>
            </c:spPr>
            <c:extLst>
              <c:ext xmlns:c16="http://schemas.microsoft.com/office/drawing/2014/chart" uri="{C3380CC4-5D6E-409C-BE32-E72D297353CC}">
                <c16:uniqueId val="{0000000A-E4F9-4240-AF22-F038EC0AED3A}"/>
              </c:ext>
            </c:extLst>
          </c:dPt>
          <c:dPt>
            <c:idx val="4"/>
            <c:invertIfNegative val="0"/>
            <c:bubble3D val="0"/>
            <c:spPr>
              <a:solidFill>
                <a:schemeClr val="tx2"/>
              </a:solidFill>
              <a:ln>
                <a:noFill/>
              </a:ln>
              <a:effectLst/>
            </c:spPr>
            <c:extLst>
              <c:ext xmlns:c16="http://schemas.microsoft.com/office/drawing/2014/chart" uri="{C3380CC4-5D6E-409C-BE32-E72D297353CC}">
                <c16:uniqueId val="{00000005-E4F9-4240-AF22-F038EC0AED3A}"/>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7-E4F9-4240-AF22-F038EC0AED3A}"/>
              </c:ext>
            </c:extLst>
          </c:dPt>
          <c:cat>
            <c:strRef>
              <c:f>'3.14'!$A$5:$A$11</c:f>
              <c:strCache>
                <c:ptCount val="7"/>
                <c:pt idx="0">
                  <c:v>A</c:v>
                </c:pt>
                <c:pt idx="1">
                  <c:v>A/B</c:v>
                </c:pt>
                <c:pt idx="2">
                  <c:v>B</c:v>
                </c:pt>
                <c:pt idx="3">
                  <c:v>B/C</c:v>
                </c:pt>
                <c:pt idx="4">
                  <c:v>C</c:v>
                </c:pt>
                <c:pt idx="5">
                  <c:v>C/D</c:v>
                </c:pt>
                <c:pt idx="6">
                  <c:v>D</c:v>
                </c:pt>
              </c:strCache>
            </c:strRef>
          </c:cat>
          <c:val>
            <c:numRef>
              <c:f>'3.14'!$B$5:$B$11</c:f>
              <c:numCache>
                <c:formatCode>General</c:formatCode>
                <c:ptCount val="7"/>
                <c:pt idx="0">
                  <c:v>1</c:v>
                </c:pt>
                <c:pt idx="1">
                  <c:v>6</c:v>
                </c:pt>
                <c:pt idx="2">
                  <c:v>15</c:v>
                </c:pt>
                <c:pt idx="3">
                  <c:v>16</c:v>
                </c:pt>
                <c:pt idx="4">
                  <c:v>6</c:v>
                </c:pt>
                <c:pt idx="5">
                  <c:v>1</c:v>
                </c:pt>
                <c:pt idx="6">
                  <c:v>0</c:v>
                </c:pt>
              </c:numCache>
            </c:numRef>
          </c:val>
          <c:extLst>
            <c:ext xmlns:c16="http://schemas.microsoft.com/office/drawing/2014/chart" uri="{C3380CC4-5D6E-409C-BE32-E72D297353CC}">
              <c16:uniqueId val="{00000008-E4F9-4240-AF22-F038EC0AED3A}"/>
            </c:ext>
          </c:extLst>
        </c:ser>
        <c:dLbls>
          <c:showLegendKey val="0"/>
          <c:showVal val="0"/>
          <c:showCatName val="0"/>
          <c:showSerName val="0"/>
          <c:showPercent val="0"/>
          <c:showBubbleSize val="0"/>
        </c:dLbls>
        <c:gapWidth val="40"/>
        <c:axId val="2092339151"/>
        <c:axId val="2092339983"/>
      </c:barChart>
      <c:catAx>
        <c:axId val="2092339151"/>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sk-SK" sz="800">
                    <a:solidFill>
                      <a:sysClr val="windowText" lastClr="000000"/>
                    </a:solidFill>
                  </a:rPr>
                  <a:t>Celkové hodnotenie</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k-SK"/>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2092339983"/>
        <c:crosses val="autoZero"/>
        <c:auto val="1"/>
        <c:lblAlgn val="ctr"/>
        <c:lblOffset val="100"/>
        <c:noMultiLvlLbl val="0"/>
      </c:catAx>
      <c:valAx>
        <c:axId val="2092339983"/>
        <c:scaling>
          <c:orientation val="minMax"/>
          <c:max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sk-SK" sz="800">
                    <a:solidFill>
                      <a:sysClr val="windowText" lastClr="000000"/>
                    </a:solidFill>
                  </a:rPr>
                  <a:t>Počet inštitúcií</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k-S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2092339151"/>
        <c:crosses val="autoZero"/>
        <c:crossBetween val="between"/>
      </c:valAx>
      <c:spPr>
        <a:noFill/>
        <a:ln>
          <a:noFill/>
        </a:ln>
        <a:effectLst/>
      </c:spPr>
    </c:plotArea>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'3.15'!$B$4</c:f>
              <c:strCache>
                <c:ptCount val="1"/>
                <c:pt idx="0">
                  <c:v>Vedecká kvalita a produktivita</c:v>
                </c:pt>
              </c:strCache>
            </c:strRef>
          </c:tx>
          <c:spPr>
            <a:solidFill>
              <a:srgbClr val="00C5DB"/>
            </a:solidFill>
            <a:ln>
              <a:noFill/>
            </a:ln>
            <a:effectLst/>
          </c:spPr>
          <c:invertIfNegative val="0"/>
          <c:cat>
            <c:strRef>
              <c:f>'3.15'!$A$5:$A$11</c:f>
              <c:strCache>
                <c:ptCount val="7"/>
                <c:pt idx="0">
                  <c:v>A</c:v>
                </c:pt>
                <c:pt idx="1">
                  <c:v>A/B</c:v>
                </c:pt>
                <c:pt idx="2">
                  <c:v>B</c:v>
                </c:pt>
                <c:pt idx="3">
                  <c:v>B/C</c:v>
                </c:pt>
                <c:pt idx="4">
                  <c:v>C</c:v>
                </c:pt>
                <c:pt idx="5">
                  <c:v>C/D</c:v>
                </c:pt>
                <c:pt idx="6">
                  <c:v>D</c:v>
                </c:pt>
              </c:strCache>
            </c:strRef>
          </c:cat>
          <c:val>
            <c:numRef>
              <c:f>'3.15'!$B$5:$B$11</c:f>
              <c:numCache>
                <c:formatCode>General</c:formatCode>
                <c:ptCount val="7"/>
                <c:pt idx="0">
                  <c:v>1</c:v>
                </c:pt>
                <c:pt idx="1">
                  <c:v>9</c:v>
                </c:pt>
                <c:pt idx="2">
                  <c:v>14</c:v>
                </c:pt>
                <c:pt idx="3">
                  <c:v>12</c:v>
                </c:pt>
                <c:pt idx="4">
                  <c:v>9</c:v>
                </c:pt>
                <c:pt idx="5">
                  <c:v>0</c:v>
                </c:pt>
                <c:pt idx="6">
                  <c:v>0</c:v>
                </c:pt>
              </c:numCache>
            </c:numRef>
          </c:val>
          <c:extLst>
            <c:ext xmlns:c16="http://schemas.microsoft.com/office/drawing/2014/chart" uri="{C3380CC4-5D6E-409C-BE32-E72D297353CC}">
              <c16:uniqueId val="{00000000-08E4-43AE-A521-9B176C799C40}"/>
            </c:ext>
          </c:extLst>
        </c:ser>
        <c:ser>
          <c:idx val="1"/>
          <c:order val="1"/>
          <c:tx>
            <c:strRef>
              <c:f>'3.15'!$C$4</c:f>
              <c:strCache>
                <c:ptCount val="1"/>
                <c:pt idx="0">
                  <c:v>Spoločenský, kultúrny alebo ekonomický dopad </c:v>
                </c:pt>
              </c:strCache>
            </c:strRef>
          </c:tx>
          <c:spPr>
            <a:solidFill>
              <a:srgbClr val="E10600"/>
            </a:solidFill>
            <a:ln>
              <a:noFill/>
            </a:ln>
            <a:effectLst/>
          </c:spPr>
          <c:invertIfNegative val="0"/>
          <c:cat>
            <c:strRef>
              <c:f>'3.15'!$A$5:$A$11</c:f>
              <c:strCache>
                <c:ptCount val="7"/>
                <c:pt idx="0">
                  <c:v>A</c:v>
                </c:pt>
                <c:pt idx="1">
                  <c:v>A/B</c:v>
                </c:pt>
                <c:pt idx="2">
                  <c:v>B</c:v>
                </c:pt>
                <c:pt idx="3">
                  <c:v>B/C</c:v>
                </c:pt>
                <c:pt idx="4">
                  <c:v>C</c:v>
                </c:pt>
                <c:pt idx="5">
                  <c:v>C/D</c:v>
                </c:pt>
                <c:pt idx="6">
                  <c:v>D</c:v>
                </c:pt>
              </c:strCache>
            </c:strRef>
          </c:cat>
          <c:val>
            <c:numRef>
              <c:f>'3.15'!$C$5:$C$11</c:f>
              <c:numCache>
                <c:formatCode>General</c:formatCode>
                <c:ptCount val="7"/>
                <c:pt idx="0">
                  <c:v>6</c:v>
                </c:pt>
                <c:pt idx="1">
                  <c:v>6</c:v>
                </c:pt>
                <c:pt idx="2">
                  <c:v>20</c:v>
                </c:pt>
                <c:pt idx="3">
                  <c:v>11</c:v>
                </c:pt>
                <c:pt idx="4">
                  <c:v>2</c:v>
                </c:pt>
                <c:pt idx="5">
                  <c:v>0</c:v>
                </c:pt>
                <c:pt idx="6">
                  <c:v>0</c:v>
                </c:pt>
              </c:numCache>
            </c:numRef>
          </c:val>
          <c:extLst>
            <c:ext xmlns:c16="http://schemas.microsoft.com/office/drawing/2014/chart" uri="{C3380CC4-5D6E-409C-BE32-E72D297353CC}">
              <c16:uniqueId val="{00000001-08E4-43AE-A521-9B176C799C40}"/>
            </c:ext>
          </c:extLst>
        </c:ser>
        <c:ser>
          <c:idx val="2"/>
          <c:order val="2"/>
          <c:tx>
            <c:strRef>
              <c:f>'3.15'!$D$4</c:f>
              <c:strCache>
                <c:ptCount val="1"/>
                <c:pt idx="0">
                  <c:v>Stratégia a potenciál rozvoja</c:v>
                </c:pt>
              </c:strCache>
            </c:strRef>
          </c:tx>
          <c:spPr>
            <a:solidFill>
              <a:srgbClr val="1E22AA"/>
            </a:solidFill>
            <a:ln>
              <a:noFill/>
            </a:ln>
            <a:effectLst/>
          </c:spPr>
          <c:invertIfNegative val="0"/>
          <c:cat>
            <c:strRef>
              <c:f>'3.15'!$A$5:$A$11</c:f>
              <c:strCache>
                <c:ptCount val="7"/>
                <c:pt idx="0">
                  <c:v>A</c:v>
                </c:pt>
                <c:pt idx="1">
                  <c:v>A/B</c:v>
                </c:pt>
                <c:pt idx="2">
                  <c:v>B</c:v>
                </c:pt>
                <c:pt idx="3">
                  <c:v>B/C</c:v>
                </c:pt>
                <c:pt idx="4">
                  <c:v>C</c:v>
                </c:pt>
                <c:pt idx="5">
                  <c:v>C/D</c:v>
                </c:pt>
                <c:pt idx="6">
                  <c:v>D</c:v>
                </c:pt>
              </c:strCache>
            </c:strRef>
          </c:cat>
          <c:val>
            <c:numRef>
              <c:f>'3.15'!$D$5:$D$11</c:f>
              <c:numCache>
                <c:formatCode>General</c:formatCode>
                <c:ptCount val="7"/>
                <c:pt idx="0">
                  <c:v>2</c:v>
                </c:pt>
                <c:pt idx="1">
                  <c:v>4</c:v>
                </c:pt>
                <c:pt idx="2">
                  <c:v>14</c:v>
                </c:pt>
                <c:pt idx="3">
                  <c:v>11</c:v>
                </c:pt>
                <c:pt idx="4">
                  <c:v>9</c:v>
                </c:pt>
                <c:pt idx="5">
                  <c:v>1</c:v>
                </c:pt>
                <c:pt idx="6">
                  <c:v>4</c:v>
                </c:pt>
              </c:numCache>
            </c:numRef>
          </c:val>
          <c:extLst>
            <c:ext xmlns:c16="http://schemas.microsoft.com/office/drawing/2014/chart" uri="{C3380CC4-5D6E-409C-BE32-E72D297353CC}">
              <c16:uniqueId val="{00000002-08E4-43AE-A521-9B176C799C40}"/>
            </c:ext>
          </c:extLst>
        </c:ser>
        <c:dLbls>
          <c:showLegendKey val="0"/>
          <c:showVal val="0"/>
          <c:showCatName val="0"/>
          <c:showSerName val="0"/>
          <c:showPercent val="0"/>
          <c:showBubbleSize val="0"/>
        </c:dLbls>
        <c:gapWidth val="219"/>
        <c:overlap val="-27"/>
        <c:axId val="1722100223"/>
        <c:axId val="1722100639"/>
      </c:barChart>
      <c:catAx>
        <c:axId val="1722100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1722100639"/>
        <c:crosses val="autoZero"/>
        <c:auto val="1"/>
        <c:lblAlgn val="ctr"/>
        <c:lblOffset val="100"/>
        <c:noMultiLvlLbl val="0"/>
      </c:catAx>
      <c:valAx>
        <c:axId val="1722100639"/>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k-SK">
                    <a:solidFill>
                      <a:sysClr val="windowText" lastClr="000000"/>
                    </a:solidFill>
                  </a:rPr>
                  <a:t>Počet inštitúcií</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k-S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1722100223"/>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k-SK"/>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'3.16'!$A$5</c:f>
              <c:strCache>
                <c:ptCount val="1"/>
                <c:pt idx="0">
                  <c:v>Zdroje z rozpočtu kapitoly</c:v>
                </c:pt>
              </c:strCache>
            </c:strRef>
          </c:tx>
          <c:spPr>
            <a:solidFill>
              <a:srgbClr val="1E22AA"/>
            </a:solidFill>
            <a:ln>
              <a:noFill/>
            </a:ln>
            <a:effectLst/>
          </c:spPr>
          <c:invertIfNegative val="0"/>
          <c:cat>
            <c:numRef>
              <c:f>'3.16'!$B$4:$E$4</c:f>
              <c:numCache>
                <c:formatCode>General</c:formatCode>
                <c:ptCount val="4"/>
                <c:pt idx="0">
                  <c:v>2019</c:v>
                </c:pt>
                <c:pt idx="1">
                  <c:v>2020</c:v>
                </c:pt>
                <c:pt idx="2">
                  <c:v>2021</c:v>
                </c:pt>
                <c:pt idx="3">
                  <c:v>2022</c:v>
                </c:pt>
              </c:numCache>
            </c:numRef>
          </c:cat>
          <c:val>
            <c:numRef>
              <c:f>'3.16'!$B$5:$E$5</c:f>
              <c:numCache>
                <c:formatCode>#,##0</c:formatCode>
                <c:ptCount val="4"/>
                <c:pt idx="0">
                  <c:v>63747449.716666654</c:v>
                </c:pt>
                <c:pt idx="1">
                  <c:v>78025689.039999977</c:v>
                </c:pt>
                <c:pt idx="2">
                  <c:v>77906084.26000002</c:v>
                </c:pt>
                <c:pt idx="3">
                  <c:v>78508452.979999989</c:v>
                </c:pt>
              </c:numCache>
            </c:numRef>
          </c:val>
          <c:extLst>
            <c:ext xmlns:c16="http://schemas.microsoft.com/office/drawing/2014/chart" uri="{C3380CC4-5D6E-409C-BE32-E72D297353CC}">
              <c16:uniqueId val="{00000000-B767-4A07-BECD-B2BDF75D44F7}"/>
            </c:ext>
          </c:extLst>
        </c:ser>
        <c:ser>
          <c:idx val="1"/>
          <c:order val="1"/>
          <c:tx>
            <c:strRef>
              <c:f>'3.16'!$A$6</c:f>
              <c:strCache>
                <c:ptCount val="1"/>
                <c:pt idx="0">
                  <c:v>Dotácie z iných rozpočtových kapitol</c:v>
                </c:pt>
              </c:strCache>
            </c:strRef>
          </c:tx>
          <c:spPr>
            <a:solidFill>
              <a:srgbClr val="C5F0F5"/>
            </a:solidFill>
            <a:ln>
              <a:noFill/>
            </a:ln>
            <a:effectLst/>
          </c:spPr>
          <c:invertIfNegative val="0"/>
          <c:cat>
            <c:numRef>
              <c:f>'3.16'!$B$4:$E$4</c:f>
              <c:numCache>
                <c:formatCode>General</c:formatCode>
                <c:ptCount val="4"/>
                <c:pt idx="0">
                  <c:v>2019</c:v>
                </c:pt>
                <c:pt idx="1">
                  <c:v>2020</c:v>
                </c:pt>
                <c:pt idx="2">
                  <c:v>2021</c:v>
                </c:pt>
                <c:pt idx="3">
                  <c:v>2022</c:v>
                </c:pt>
              </c:numCache>
            </c:numRef>
          </c:cat>
          <c:val>
            <c:numRef>
              <c:f>'3.16'!$B$6:$E$6</c:f>
              <c:numCache>
                <c:formatCode>#,##0</c:formatCode>
                <c:ptCount val="4"/>
                <c:pt idx="0">
                  <c:v>14763137.75</c:v>
                </c:pt>
                <c:pt idx="1">
                  <c:v>18840180.91</c:v>
                </c:pt>
                <c:pt idx="2">
                  <c:v>22462504.649999999</c:v>
                </c:pt>
                <c:pt idx="3">
                  <c:v>23550134.740000002</c:v>
                </c:pt>
              </c:numCache>
            </c:numRef>
          </c:val>
          <c:extLst>
            <c:ext xmlns:c16="http://schemas.microsoft.com/office/drawing/2014/chart" uri="{C3380CC4-5D6E-409C-BE32-E72D297353CC}">
              <c16:uniqueId val="{00000001-B767-4A07-BECD-B2BDF75D44F7}"/>
            </c:ext>
          </c:extLst>
        </c:ser>
        <c:ser>
          <c:idx val="2"/>
          <c:order val="2"/>
          <c:tx>
            <c:strRef>
              <c:f>'3.16'!$A$7</c:f>
              <c:strCache>
                <c:ptCount val="1"/>
                <c:pt idx="0">
                  <c:v>Vlastné zdroje</c:v>
                </c:pt>
              </c:strCache>
            </c:strRef>
          </c:tx>
          <c:spPr>
            <a:solidFill>
              <a:srgbClr val="E10600"/>
            </a:solidFill>
            <a:ln>
              <a:noFill/>
            </a:ln>
            <a:effectLst/>
          </c:spPr>
          <c:invertIfNegative val="0"/>
          <c:cat>
            <c:numRef>
              <c:f>'3.16'!$B$4:$E$4</c:f>
              <c:numCache>
                <c:formatCode>General</c:formatCode>
                <c:ptCount val="4"/>
                <c:pt idx="0">
                  <c:v>2019</c:v>
                </c:pt>
                <c:pt idx="1">
                  <c:v>2020</c:v>
                </c:pt>
                <c:pt idx="2">
                  <c:v>2021</c:v>
                </c:pt>
                <c:pt idx="3">
                  <c:v>2022</c:v>
                </c:pt>
              </c:numCache>
            </c:numRef>
          </c:cat>
          <c:val>
            <c:numRef>
              <c:f>'3.16'!$B$7:$E$7</c:f>
              <c:numCache>
                <c:formatCode>#,##0</c:formatCode>
                <c:ptCount val="4"/>
                <c:pt idx="0">
                  <c:v>10912232.620999999</c:v>
                </c:pt>
                <c:pt idx="1">
                  <c:v>7485961.3399999999</c:v>
                </c:pt>
                <c:pt idx="2">
                  <c:v>7861533.7400000012</c:v>
                </c:pt>
                <c:pt idx="3">
                  <c:v>12933681.910000002</c:v>
                </c:pt>
              </c:numCache>
            </c:numRef>
          </c:val>
          <c:extLst>
            <c:ext xmlns:c16="http://schemas.microsoft.com/office/drawing/2014/chart" uri="{C3380CC4-5D6E-409C-BE32-E72D297353CC}">
              <c16:uniqueId val="{00000002-B767-4A07-BECD-B2BDF75D44F7}"/>
            </c:ext>
          </c:extLst>
        </c:ser>
        <c:ser>
          <c:idx val="3"/>
          <c:order val="3"/>
          <c:tx>
            <c:strRef>
              <c:f>'3.16'!$A$8</c:f>
              <c:strCache>
                <c:ptCount val="1"/>
                <c:pt idx="0">
                  <c:v>Iné</c:v>
                </c:pt>
              </c:strCache>
            </c:strRef>
          </c:tx>
          <c:spPr>
            <a:solidFill>
              <a:srgbClr val="C9CAF5"/>
            </a:solidFill>
            <a:ln>
              <a:noFill/>
            </a:ln>
            <a:effectLst/>
          </c:spPr>
          <c:invertIfNegative val="0"/>
          <c:cat>
            <c:numRef>
              <c:f>'3.16'!$B$4:$E$4</c:f>
              <c:numCache>
                <c:formatCode>General</c:formatCode>
                <c:ptCount val="4"/>
                <c:pt idx="0">
                  <c:v>2019</c:v>
                </c:pt>
                <c:pt idx="1">
                  <c:v>2020</c:v>
                </c:pt>
                <c:pt idx="2">
                  <c:v>2021</c:v>
                </c:pt>
                <c:pt idx="3">
                  <c:v>2022</c:v>
                </c:pt>
              </c:numCache>
            </c:numRef>
          </c:cat>
          <c:val>
            <c:numRef>
              <c:f>'3.16'!$B$8:$E$8</c:f>
              <c:numCache>
                <c:formatCode>#,##0</c:formatCode>
                <c:ptCount val="4"/>
                <c:pt idx="0">
                  <c:v>12252142.118631884</c:v>
                </c:pt>
                <c:pt idx="1">
                  <c:v>3992050.3131306022</c:v>
                </c:pt>
                <c:pt idx="2">
                  <c:v>3203735.7591974288</c:v>
                </c:pt>
                <c:pt idx="3">
                  <c:v>10506462.229778796</c:v>
                </c:pt>
              </c:numCache>
            </c:numRef>
          </c:val>
          <c:extLst>
            <c:ext xmlns:c16="http://schemas.microsoft.com/office/drawing/2014/chart" uri="{C3380CC4-5D6E-409C-BE32-E72D297353CC}">
              <c16:uniqueId val="{00000003-B767-4A07-BECD-B2BDF75D44F7}"/>
            </c:ext>
          </c:extLst>
        </c:ser>
        <c:dLbls>
          <c:showLegendKey val="0"/>
          <c:showVal val="0"/>
          <c:showCatName val="0"/>
          <c:showSerName val="0"/>
          <c:showPercent val="0"/>
          <c:showBubbleSize val="0"/>
        </c:dLbls>
        <c:gapWidth val="150"/>
        <c:overlap val="100"/>
        <c:axId val="287320272"/>
        <c:axId val="287321104"/>
      </c:barChart>
      <c:catAx>
        <c:axId val="28732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287321104"/>
        <c:crosses val="autoZero"/>
        <c:auto val="1"/>
        <c:lblAlgn val="ctr"/>
        <c:lblOffset val="100"/>
        <c:noMultiLvlLbl val="0"/>
      </c:catAx>
      <c:valAx>
        <c:axId val="287321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287320272"/>
        <c:crosses val="autoZero"/>
        <c:crossBetween val="between"/>
        <c:dispUnits>
          <c:builtInUnit val="millions"/>
          <c:dispUnitsLbl>
            <c:layout>
              <c:manualLayout>
                <c:xMode val="edge"/>
                <c:yMode val="edge"/>
                <c:x val="3.0476190476190476E-2"/>
                <c:y val="0.15405046480743692"/>
              </c:manualLayout>
            </c:layout>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k-SK"/>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k-SK"/>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'3.17'!$A$19</c:f>
              <c:strCache>
                <c:ptCount val="1"/>
                <c:pt idx="0">
                  <c:v>ostatné</c:v>
                </c:pt>
              </c:strCache>
            </c:strRef>
          </c:tx>
          <c:spPr>
            <a:solidFill>
              <a:srgbClr val="9597EC"/>
            </a:solidFill>
            <a:ln>
              <a:noFill/>
            </a:ln>
            <a:effectLst/>
          </c:spPr>
          <c:invertIfNegative val="0"/>
          <c:cat>
            <c:numRef>
              <c:f>'3.17'!$B$18:$F$18</c:f>
              <c:numCache>
                <c:formatCode>General</c:formatCode>
                <c:ptCount val="5"/>
                <c:pt idx="0">
                  <c:v>2017</c:v>
                </c:pt>
                <c:pt idx="1">
                  <c:v>2018</c:v>
                </c:pt>
                <c:pt idx="2">
                  <c:v>2019</c:v>
                </c:pt>
                <c:pt idx="3">
                  <c:v>2020</c:v>
                </c:pt>
                <c:pt idx="4">
                  <c:v>2021</c:v>
                </c:pt>
              </c:numCache>
            </c:numRef>
          </c:cat>
          <c:val>
            <c:numRef>
              <c:f>'3.17'!$B$19:$F$19</c:f>
              <c:numCache>
                <c:formatCode>0.00</c:formatCode>
                <c:ptCount val="5"/>
                <c:pt idx="0">
                  <c:v>5.4160955551204237</c:v>
                </c:pt>
                <c:pt idx="1">
                  <c:v>5.7922562587466953</c:v>
                </c:pt>
                <c:pt idx="2">
                  <c:v>6.3574464735516374</c:v>
                </c:pt>
                <c:pt idx="3">
                  <c:v>8.935294565962959</c:v>
                </c:pt>
                <c:pt idx="4">
                  <c:v>6.6501729825408322</c:v>
                </c:pt>
              </c:numCache>
            </c:numRef>
          </c:val>
          <c:extLst>
            <c:ext xmlns:c16="http://schemas.microsoft.com/office/drawing/2014/chart" uri="{C3380CC4-5D6E-409C-BE32-E72D297353CC}">
              <c16:uniqueId val="{00000000-8DDA-4FE8-83CF-D56E32626DC5}"/>
            </c:ext>
          </c:extLst>
        </c:ser>
        <c:ser>
          <c:idx val="1"/>
          <c:order val="1"/>
          <c:tx>
            <c:strRef>
              <c:f>'3.17'!$A$20</c:f>
              <c:strCache>
                <c:ptCount val="1"/>
                <c:pt idx="0">
                  <c:v>prostriedky vlastných fondov</c:v>
                </c:pt>
              </c:strCache>
            </c:strRef>
          </c:tx>
          <c:spPr>
            <a:solidFill>
              <a:srgbClr val="C5F0F5"/>
            </a:solidFill>
            <a:ln>
              <a:noFill/>
            </a:ln>
            <a:effectLst/>
          </c:spPr>
          <c:invertIfNegative val="0"/>
          <c:cat>
            <c:numRef>
              <c:f>'3.17'!$B$18:$F$18</c:f>
              <c:numCache>
                <c:formatCode>General</c:formatCode>
                <c:ptCount val="5"/>
                <c:pt idx="0">
                  <c:v>2017</c:v>
                </c:pt>
                <c:pt idx="1">
                  <c:v>2018</c:v>
                </c:pt>
                <c:pt idx="2">
                  <c:v>2019</c:v>
                </c:pt>
                <c:pt idx="3">
                  <c:v>2020</c:v>
                </c:pt>
                <c:pt idx="4">
                  <c:v>2021</c:v>
                </c:pt>
              </c:numCache>
            </c:numRef>
          </c:cat>
          <c:val>
            <c:numRef>
              <c:f>'3.17'!$B$20:$F$20</c:f>
              <c:numCache>
                <c:formatCode>0.00</c:formatCode>
                <c:ptCount val="5"/>
                <c:pt idx="0">
                  <c:v>11.114157039357744</c:v>
                </c:pt>
                <c:pt idx="1">
                  <c:v>7.0789923806561958</c:v>
                </c:pt>
                <c:pt idx="2">
                  <c:v>9.1065806045340043</c:v>
                </c:pt>
                <c:pt idx="3">
                  <c:v>6.2034143739044278</c:v>
                </c:pt>
                <c:pt idx="4">
                  <c:v>9.4368010298495459</c:v>
                </c:pt>
              </c:numCache>
            </c:numRef>
          </c:val>
          <c:extLst>
            <c:ext xmlns:c16="http://schemas.microsoft.com/office/drawing/2014/chart" uri="{C3380CC4-5D6E-409C-BE32-E72D297353CC}">
              <c16:uniqueId val="{00000001-8DDA-4FE8-83CF-D56E32626DC5}"/>
            </c:ext>
          </c:extLst>
        </c:ser>
        <c:ser>
          <c:idx val="2"/>
          <c:order val="2"/>
          <c:tx>
            <c:strRef>
              <c:f>'3.17'!$A$21</c:f>
              <c:strCache>
                <c:ptCount val="1"/>
                <c:pt idx="0">
                  <c:v>zahraničné granty a dary</c:v>
                </c:pt>
              </c:strCache>
            </c:strRef>
          </c:tx>
          <c:spPr>
            <a:solidFill>
              <a:srgbClr val="178693"/>
            </a:solidFill>
            <a:ln>
              <a:noFill/>
            </a:ln>
            <a:effectLst/>
          </c:spPr>
          <c:invertIfNegative val="0"/>
          <c:cat>
            <c:numRef>
              <c:f>'3.17'!$B$18:$F$18</c:f>
              <c:numCache>
                <c:formatCode>General</c:formatCode>
                <c:ptCount val="5"/>
                <c:pt idx="0">
                  <c:v>2017</c:v>
                </c:pt>
                <c:pt idx="1">
                  <c:v>2018</c:v>
                </c:pt>
                <c:pt idx="2">
                  <c:v>2019</c:v>
                </c:pt>
                <c:pt idx="3">
                  <c:v>2020</c:v>
                </c:pt>
                <c:pt idx="4">
                  <c:v>2021</c:v>
                </c:pt>
              </c:numCache>
            </c:numRef>
          </c:cat>
          <c:val>
            <c:numRef>
              <c:f>'3.17'!$B$21:$F$21</c:f>
              <c:numCache>
                <c:formatCode>0.00</c:formatCode>
                <c:ptCount val="5"/>
                <c:pt idx="0">
                  <c:v>13.781084785588407</c:v>
                </c:pt>
                <c:pt idx="1">
                  <c:v>16.642046338050072</c:v>
                </c:pt>
                <c:pt idx="2">
                  <c:v>16.471583753148614</c:v>
                </c:pt>
                <c:pt idx="3">
                  <c:v>13.905952290221782</c:v>
                </c:pt>
                <c:pt idx="4">
                  <c:v>17.453536084962586</c:v>
                </c:pt>
              </c:numCache>
            </c:numRef>
          </c:val>
          <c:extLst>
            <c:ext xmlns:c16="http://schemas.microsoft.com/office/drawing/2014/chart" uri="{C3380CC4-5D6E-409C-BE32-E72D297353CC}">
              <c16:uniqueId val="{00000002-8DDA-4FE8-83CF-D56E32626DC5}"/>
            </c:ext>
          </c:extLst>
        </c:ser>
        <c:ser>
          <c:idx val="3"/>
          <c:order val="3"/>
          <c:tx>
            <c:strRef>
              <c:f>'3.17'!$A$22</c:f>
              <c:strCache>
                <c:ptCount val="1"/>
                <c:pt idx="0">
                  <c:v>predaj materiálu, cenných papierov</c:v>
                </c:pt>
              </c:strCache>
            </c:strRef>
          </c:tx>
          <c:spPr>
            <a:solidFill>
              <a:srgbClr val="FFC199"/>
            </a:solidFill>
            <a:ln>
              <a:noFill/>
            </a:ln>
            <a:effectLst/>
          </c:spPr>
          <c:invertIfNegative val="0"/>
          <c:cat>
            <c:numRef>
              <c:f>'3.17'!$B$18:$F$18</c:f>
              <c:numCache>
                <c:formatCode>General</c:formatCode>
                <c:ptCount val="5"/>
                <c:pt idx="0">
                  <c:v>2017</c:v>
                </c:pt>
                <c:pt idx="1">
                  <c:v>2018</c:v>
                </c:pt>
                <c:pt idx="2">
                  <c:v>2019</c:v>
                </c:pt>
                <c:pt idx="3">
                  <c:v>2020</c:v>
                </c:pt>
                <c:pt idx="4">
                  <c:v>2021</c:v>
                </c:pt>
              </c:numCache>
            </c:numRef>
          </c:cat>
          <c:val>
            <c:numRef>
              <c:f>'3.17'!$B$22:$F$22</c:f>
              <c:numCache>
                <c:formatCode>0.00</c:formatCode>
                <c:ptCount val="5"/>
                <c:pt idx="0">
                  <c:v>26.148423732132368</c:v>
                </c:pt>
                <c:pt idx="1">
                  <c:v>5.0069973565541908</c:v>
                </c:pt>
                <c:pt idx="2">
                  <c:v>0.39082178841309823</c:v>
                </c:pt>
                <c:pt idx="3">
                  <c:v>16.204557579452786</c:v>
                </c:pt>
                <c:pt idx="4">
                  <c:v>27.344114570761928</c:v>
                </c:pt>
              </c:numCache>
            </c:numRef>
          </c:val>
          <c:extLst>
            <c:ext xmlns:c16="http://schemas.microsoft.com/office/drawing/2014/chart" uri="{C3380CC4-5D6E-409C-BE32-E72D297353CC}">
              <c16:uniqueId val="{00000003-8DDA-4FE8-83CF-D56E32626DC5}"/>
            </c:ext>
          </c:extLst>
        </c:ser>
        <c:ser>
          <c:idx val="4"/>
          <c:order val="4"/>
          <c:tx>
            <c:strRef>
              <c:f>'3.17'!$A$23</c:f>
              <c:strCache>
                <c:ptCount val="1"/>
                <c:pt idx="0">
                  <c:v>úroky, kurzové zisky</c:v>
                </c:pt>
              </c:strCache>
            </c:strRef>
          </c:tx>
          <c:spPr>
            <a:solidFill>
              <a:srgbClr val="E10600"/>
            </a:solidFill>
            <a:ln>
              <a:noFill/>
            </a:ln>
            <a:effectLst/>
          </c:spPr>
          <c:invertIfNegative val="0"/>
          <c:cat>
            <c:numRef>
              <c:f>'3.17'!$B$18:$F$18</c:f>
              <c:numCache>
                <c:formatCode>General</c:formatCode>
                <c:ptCount val="5"/>
                <c:pt idx="0">
                  <c:v>2017</c:v>
                </c:pt>
                <c:pt idx="1">
                  <c:v>2018</c:v>
                </c:pt>
                <c:pt idx="2">
                  <c:v>2019</c:v>
                </c:pt>
                <c:pt idx="3">
                  <c:v>2020</c:v>
                </c:pt>
                <c:pt idx="4">
                  <c:v>2021</c:v>
                </c:pt>
              </c:numCache>
            </c:numRef>
          </c:cat>
          <c:val>
            <c:numRef>
              <c:f>'3.17'!$B$23:$F$23</c:f>
              <c:numCache>
                <c:formatCode>0.00</c:formatCode>
                <c:ptCount val="5"/>
                <c:pt idx="0">
                  <c:v>0.54435089093401212</c:v>
                </c:pt>
                <c:pt idx="1">
                  <c:v>7.5493702379101224</c:v>
                </c:pt>
                <c:pt idx="2">
                  <c:v>8.2745591939546603</c:v>
                </c:pt>
                <c:pt idx="3">
                  <c:v>7.6438533648349969</c:v>
                </c:pt>
                <c:pt idx="4">
                  <c:v>11.309035320621128</c:v>
                </c:pt>
              </c:numCache>
            </c:numRef>
          </c:val>
          <c:extLst>
            <c:ext xmlns:c16="http://schemas.microsoft.com/office/drawing/2014/chart" uri="{C3380CC4-5D6E-409C-BE32-E72D297353CC}">
              <c16:uniqueId val="{00000004-8DDA-4FE8-83CF-D56E32626DC5}"/>
            </c:ext>
          </c:extLst>
        </c:ser>
        <c:ser>
          <c:idx val="5"/>
          <c:order val="5"/>
          <c:tx>
            <c:strRef>
              <c:f>'3.17'!$A$24</c:f>
              <c:strCache>
                <c:ptCount val="1"/>
                <c:pt idx="0">
                  <c:v>konferenčné poplatky</c:v>
                </c:pt>
              </c:strCache>
            </c:strRef>
          </c:tx>
          <c:spPr>
            <a:solidFill>
              <a:srgbClr val="FFFF00"/>
            </a:solidFill>
            <a:ln>
              <a:noFill/>
            </a:ln>
            <a:effectLst/>
          </c:spPr>
          <c:invertIfNegative val="0"/>
          <c:cat>
            <c:numRef>
              <c:f>'3.17'!$B$18:$F$18</c:f>
              <c:numCache>
                <c:formatCode>General</c:formatCode>
                <c:ptCount val="5"/>
                <c:pt idx="0">
                  <c:v>2017</c:v>
                </c:pt>
                <c:pt idx="1">
                  <c:v>2018</c:v>
                </c:pt>
                <c:pt idx="2">
                  <c:v>2019</c:v>
                </c:pt>
                <c:pt idx="3">
                  <c:v>2020</c:v>
                </c:pt>
                <c:pt idx="4">
                  <c:v>2021</c:v>
                </c:pt>
              </c:numCache>
            </c:numRef>
          </c:cat>
          <c:val>
            <c:numRef>
              <c:f>'3.17'!$B$24:$F$24</c:f>
              <c:numCache>
                <c:formatCode>0.00</c:formatCode>
                <c:ptCount val="5"/>
                <c:pt idx="0">
                  <c:v>1.0887017818680242</c:v>
                </c:pt>
                <c:pt idx="1">
                  <c:v>1.1079147877468511</c:v>
                </c:pt>
                <c:pt idx="2">
                  <c:v>0.96977329974811077</c:v>
                </c:pt>
                <c:pt idx="3">
                  <c:v>8.1167593933389223E-2</c:v>
                </c:pt>
                <c:pt idx="4">
                  <c:v>0.24700297690884221</c:v>
                </c:pt>
              </c:numCache>
            </c:numRef>
          </c:val>
          <c:extLst>
            <c:ext xmlns:c16="http://schemas.microsoft.com/office/drawing/2014/chart" uri="{C3380CC4-5D6E-409C-BE32-E72D297353CC}">
              <c16:uniqueId val="{00000005-8DDA-4FE8-83CF-D56E32626DC5}"/>
            </c:ext>
          </c:extLst>
        </c:ser>
        <c:ser>
          <c:idx val="6"/>
          <c:order val="6"/>
          <c:tx>
            <c:strRef>
              <c:f>'3.17'!$A$25</c:f>
              <c:strCache>
                <c:ptCount val="1"/>
                <c:pt idx="0">
                  <c:v>predaj tovarov a služieb</c:v>
                </c:pt>
              </c:strCache>
            </c:strRef>
          </c:tx>
          <c:spPr>
            <a:solidFill>
              <a:srgbClr val="16187E"/>
            </a:solidFill>
            <a:ln>
              <a:noFill/>
            </a:ln>
            <a:effectLst/>
          </c:spPr>
          <c:invertIfNegative val="0"/>
          <c:cat>
            <c:numRef>
              <c:f>'3.17'!$B$18:$F$18</c:f>
              <c:numCache>
                <c:formatCode>General</c:formatCode>
                <c:ptCount val="5"/>
                <c:pt idx="0">
                  <c:v>2017</c:v>
                </c:pt>
                <c:pt idx="1">
                  <c:v>2018</c:v>
                </c:pt>
                <c:pt idx="2">
                  <c:v>2019</c:v>
                </c:pt>
                <c:pt idx="3">
                  <c:v>2020</c:v>
                </c:pt>
                <c:pt idx="4">
                  <c:v>2021</c:v>
                </c:pt>
              </c:numCache>
            </c:numRef>
          </c:cat>
          <c:val>
            <c:numRef>
              <c:f>'3.17'!$B$25:$F$25</c:f>
              <c:numCache>
                <c:formatCode>0.00</c:formatCode>
                <c:ptCount val="5"/>
                <c:pt idx="0">
                  <c:v>7.3037008028196588</c:v>
                </c:pt>
                <c:pt idx="1">
                  <c:v>7.6465557456072144</c:v>
                </c:pt>
                <c:pt idx="2">
                  <c:v>7.1139011335012592</c:v>
                </c:pt>
                <c:pt idx="3">
                  <c:v>6.4309122780275887</c:v>
                </c:pt>
                <c:pt idx="4">
                  <c:v>8.9053825730147231</c:v>
                </c:pt>
              </c:numCache>
            </c:numRef>
          </c:val>
          <c:extLst>
            <c:ext xmlns:c16="http://schemas.microsoft.com/office/drawing/2014/chart" uri="{C3380CC4-5D6E-409C-BE32-E72D297353CC}">
              <c16:uniqueId val="{00000006-8DDA-4FE8-83CF-D56E32626DC5}"/>
            </c:ext>
          </c:extLst>
        </c:ser>
        <c:ser>
          <c:idx val="7"/>
          <c:order val="7"/>
          <c:tx>
            <c:strRef>
              <c:f>'3.17'!$A$26</c:f>
              <c:strCache>
                <c:ptCount val="1"/>
                <c:pt idx="0">
                  <c:v>licencie</c:v>
                </c:pt>
              </c:strCache>
            </c:strRef>
          </c:tx>
          <c:spPr>
            <a:solidFill>
              <a:srgbClr val="00C5DB"/>
            </a:solidFill>
            <a:ln>
              <a:noFill/>
            </a:ln>
            <a:effectLst/>
          </c:spPr>
          <c:invertIfNegative val="0"/>
          <c:cat>
            <c:numRef>
              <c:f>'3.17'!$B$18:$F$18</c:f>
              <c:numCache>
                <c:formatCode>General</c:formatCode>
                <c:ptCount val="5"/>
                <c:pt idx="0">
                  <c:v>2017</c:v>
                </c:pt>
                <c:pt idx="1">
                  <c:v>2018</c:v>
                </c:pt>
                <c:pt idx="2">
                  <c:v>2019</c:v>
                </c:pt>
                <c:pt idx="3">
                  <c:v>2020</c:v>
                </c:pt>
                <c:pt idx="4">
                  <c:v>2021</c:v>
                </c:pt>
              </c:numCache>
            </c:numRef>
          </c:cat>
          <c:val>
            <c:numRef>
              <c:f>'3.17'!$B$26:$F$26</c:f>
              <c:numCache>
                <c:formatCode>0.00</c:formatCode>
                <c:ptCount val="5"/>
                <c:pt idx="0">
                  <c:v>71.274720971215984</c:v>
                </c:pt>
                <c:pt idx="1">
                  <c:v>55.205255792256253</c:v>
                </c:pt>
                <c:pt idx="2">
                  <c:v>79.034949622166238</c:v>
                </c:pt>
                <c:pt idx="3">
                  <c:v>110.82272692630134</c:v>
                </c:pt>
                <c:pt idx="4">
                  <c:v>118.73923887682034</c:v>
                </c:pt>
              </c:numCache>
            </c:numRef>
          </c:val>
          <c:extLst>
            <c:ext xmlns:c16="http://schemas.microsoft.com/office/drawing/2014/chart" uri="{C3380CC4-5D6E-409C-BE32-E72D297353CC}">
              <c16:uniqueId val="{00000007-8DDA-4FE8-83CF-D56E32626DC5}"/>
            </c:ext>
          </c:extLst>
        </c:ser>
        <c:ser>
          <c:idx val="8"/>
          <c:order val="8"/>
          <c:tx>
            <c:strRef>
              <c:f>'3.17'!$A$27</c:f>
              <c:strCache>
                <c:ptCount val="1"/>
                <c:pt idx="0">
                  <c:v>nájomné</c:v>
                </c:pt>
              </c:strCache>
            </c:strRef>
          </c:tx>
          <c:spPr>
            <a:solidFill>
              <a:srgbClr val="FF6900"/>
            </a:solidFill>
            <a:ln>
              <a:noFill/>
            </a:ln>
            <a:effectLst/>
          </c:spPr>
          <c:invertIfNegative val="0"/>
          <c:cat>
            <c:numRef>
              <c:f>'3.17'!$B$18:$F$18</c:f>
              <c:numCache>
                <c:formatCode>General</c:formatCode>
                <c:ptCount val="5"/>
                <c:pt idx="0">
                  <c:v>2017</c:v>
                </c:pt>
                <c:pt idx="1">
                  <c:v>2018</c:v>
                </c:pt>
                <c:pt idx="2">
                  <c:v>2019</c:v>
                </c:pt>
                <c:pt idx="3">
                  <c:v>2020</c:v>
                </c:pt>
                <c:pt idx="4">
                  <c:v>2021</c:v>
                </c:pt>
              </c:numCache>
            </c:numRef>
          </c:cat>
          <c:val>
            <c:numRef>
              <c:f>'3.17'!$B$27:$F$27</c:f>
              <c:numCache>
                <c:formatCode>0.00</c:formatCode>
                <c:ptCount val="5"/>
                <c:pt idx="0">
                  <c:v>3.5715684354807129</c:v>
                </c:pt>
                <c:pt idx="1">
                  <c:v>3.8213341626496655</c:v>
                </c:pt>
                <c:pt idx="2">
                  <c:v>3.7704659949622163</c:v>
                </c:pt>
                <c:pt idx="3">
                  <c:v>3.4284734395244265</c:v>
                </c:pt>
                <c:pt idx="4">
                  <c:v>2.0194705929680588</c:v>
                </c:pt>
              </c:numCache>
            </c:numRef>
          </c:val>
          <c:extLst>
            <c:ext xmlns:c16="http://schemas.microsoft.com/office/drawing/2014/chart" uri="{C3380CC4-5D6E-409C-BE32-E72D297353CC}">
              <c16:uniqueId val="{00000008-8DDA-4FE8-83CF-D56E32626DC5}"/>
            </c:ext>
          </c:extLst>
        </c:ser>
        <c:ser>
          <c:idx val="9"/>
          <c:order val="9"/>
          <c:tx>
            <c:strRef>
              <c:f>'3.17'!$A$28</c:f>
              <c:strCache>
                <c:ptCount val="1"/>
                <c:pt idx="0">
                  <c:v>predaj publikácií</c:v>
                </c:pt>
              </c:strCache>
            </c:strRef>
          </c:tx>
          <c:spPr>
            <a:solidFill>
              <a:srgbClr val="E1F9FB"/>
            </a:solidFill>
            <a:ln>
              <a:noFill/>
            </a:ln>
            <a:effectLst/>
          </c:spPr>
          <c:invertIfNegative val="0"/>
          <c:cat>
            <c:numRef>
              <c:f>'3.17'!$B$18:$F$18</c:f>
              <c:numCache>
                <c:formatCode>General</c:formatCode>
                <c:ptCount val="5"/>
                <c:pt idx="0">
                  <c:v>2017</c:v>
                </c:pt>
                <c:pt idx="1">
                  <c:v>2018</c:v>
                </c:pt>
                <c:pt idx="2">
                  <c:v>2019</c:v>
                </c:pt>
                <c:pt idx="3">
                  <c:v>2020</c:v>
                </c:pt>
                <c:pt idx="4">
                  <c:v>2021</c:v>
                </c:pt>
              </c:numCache>
            </c:numRef>
          </c:cat>
          <c:val>
            <c:numRef>
              <c:f>'3.17'!$B$28:$F$28</c:f>
              <c:numCache>
                <c:formatCode>0.00</c:formatCode>
                <c:ptCount val="5"/>
                <c:pt idx="0">
                  <c:v>4.2764832582729584</c:v>
                </c:pt>
                <c:pt idx="1">
                  <c:v>4.2023013528222668</c:v>
                </c:pt>
                <c:pt idx="2">
                  <c:v>4.192380352644836</c:v>
                </c:pt>
                <c:pt idx="3">
                  <c:v>3.1807789040469476</c:v>
                </c:pt>
                <c:pt idx="4">
                  <c:v>3.3208624989942872</c:v>
                </c:pt>
              </c:numCache>
            </c:numRef>
          </c:val>
          <c:extLst>
            <c:ext xmlns:c16="http://schemas.microsoft.com/office/drawing/2014/chart" uri="{C3380CC4-5D6E-409C-BE32-E72D297353CC}">
              <c16:uniqueId val="{00000009-8DDA-4FE8-83CF-D56E32626DC5}"/>
            </c:ext>
          </c:extLst>
        </c:ser>
        <c:ser>
          <c:idx val="10"/>
          <c:order val="10"/>
          <c:tx>
            <c:strRef>
              <c:f>'3.17'!$A$29</c:f>
              <c:strCache>
                <c:ptCount val="1"/>
                <c:pt idx="0">
                  <c:v>zákazky hlavnej činnosti</c:v>
                </c:pt>
              </c:strCache>
            </c:strRef>
          </c:tx>
          <c:spPr>
            <a:solidFill>
              <a:srgbClr val="1E22AA"/>
            </a:solidFill>
            <a:ln>
              <a:noFill/>
            </a:ln>
            <a:effectLst/>
          </c:spPr>
          <c:invertIfNegative val="0"/>
          <c:cat>
            <c:numRef>
              <c:f>'3.17'!$B$18:$F$18</c:f>
              <c:numCache>
                <c:formatCode>General</c:formatCode>
                <c:ptCount val="5"/>
                <c:pt idx="0">
                  <c:v>2017</c:v>
                </c:pt>
                <c:pt idx="1">
                  <c:v>2018</c:v>
                </c:pt>
                <c:pt idx="2">
                  <c:v>2019</c:v>
                </c:pt>
                <c:pt idx="3">
                  <c:v>2020</c:v>
                </c:pt>
                <c:pt idx="4">
                  <c:v>2021</c:v>
                </c:pt>
              </c:numCache>
            </c:numRef>
          </c:cat>
          <c:val>
            <c:numRef>
              <c:f>'3.17'!$B$29:$F$29</c:f>
              <c:numCache>
                <c:formatCode>0.00</c:formatCode>
                <c:ptCount val="5"/>
                <c:pt idx="0">
                  <c:v>7.4916780888975918</c:v>
                </c:pt>
                <c:pt idx="1">
                  <c:v>8.350178821334163</c:v>
                </c:pt>
                <c:pt idx="2">
                  <c:v>9.9094773299748109</c:v>
                </c:pt>
                <c:pt idx="3">
                  <c:v>9.8548128953585863</c:v>
                </c:pt>
                <c:pt idx="4">
                  <c:v>11.597875935312576</c:v>
                </c:pt>
              </c:numCache>
            </c:numRef>
          </c:val>
          <c:extLst>
            <c:ext xmlns:c16="http://schemas.microsoft.com/office/drawing/2014/chart" uri="{C3380CC4-5D6E-409C-BE32-E72D297353CC}">
              <c16:uniqueId val="{0000000A-8DDA-4FE8-83CF-D56E32626DC5}"/>
            </c:ext>
          </c:extLst>
        </c:ser>
        <c:dLbls>
          <c:showLegendKey val="0"/>
          <c:showVal val="0"/>
          <c:showCatName val="0"/>
          <c:showSerName val="0"/>
          <c:showPercent val="0"/>
          <c:showBubbleSize val="0"/>
        </c:dLbls>
        <c:gapWidth val="55"/>
        <c:overlap val="100"/>
        <c:axId val="437399663"/>
        <c:axId val="437398415"/>
      </c:barChart>
      <c:catAx>
        <c:axId val="437399663"/>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437398415"/>
        <c:crosses val="autoZero"/>
        <c:auto val="1"/>
        <c:lblAlgn val="ctr"/>
        <c:lblOffset val="100"/>
        <c:noMultiLvlLbl val="0"/>
      </c:catAx>
      <c:valAx>
        <c:axId val="43739841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437399663"/>
        <c:crosses val="autoZero"/>
        <c:crossBetween val="between"/>
        <c:majorUnit val="30"/>
      </c:valAx>
      <c:spPr>
        <a:noFill/>
        <a:ln>
          <a:noFill/>
        </a:ln>
        <a:effectLst/>
      </c:spPr>
    </c:plotArea>
    <c:legend>
      <c:legendPos val="r"/>
      <c:layout>
        <c:manualLayout>
          <c:xMode val="edge"/>
          <c:yMode val="edge"/>
          <c:x val="0.64510520559930007"/>
          <c:y val="5.4603018372703413E-2"/>
          <c:w val="0.31014929337869179"/>
          <c:h val="0.7229389028312773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k-SK"/>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'3.18'!$A$5</c:f>
              <c:strCache>
                <c:ptCount val="1"/>
                <c:pt idx="0">
                  <c:v>SAV</c:v>
                </c:pt>
              </c:strCache>
            </c:strRef>
          </c:tx>
          <c:spPr>
            <a:ln w="28575" cap="rnd">
              <a:solidFill>
                <a:srgbClr val="E10600"/>
              </a:solidFill>
              <a:prstDash val="solid"/>
              <a:round/>
            </a:ln>
            <a:effectLst/>
          </c:spPr>
          <c:marker>
            <c:symbol val="circle"/>
            <c:size val="5"/>
            <c:spPr>
              <a:solidFill>
                <a:srgbClr val="E10600"/>
              </a:solidFill>
              <a:ln w="9525">
                <a:solidFill>
                  <a:srgbClr val="E10600"/>
                </a:solidFill>
                <a:prstDash val="solid"/>
              </a:ln>
              <a:effectLst/>
            </c:spPr>
          </c:marker>
          <c:cat>
            <c:numRef>
              <c:f>'3.18'!$B$4:$F$4</c:f>
              <c:numCache>
                <c:formatCode>General</c:formatCode>
                <c:ptCount val="5"/>
                <c:pt idx="0">
                  <c:v>2017</c:v>
                </c:pt>
                <c:pt idx="1">
                  <c:v>2018</c:v>
                </c:pt>
                <c:pt idx="2">
                  <c:v>2019</c:v>
                </c:pt>
                <c:pt idx="3">
                  <c:v>2020</c:v>
                </c:pt>
                <c:pt idx="4">
                  <c:v>2021</c:v>
                </c:pt>
              </c:numCache>
            </c:numRef>
          </c:cat>
          <c:val>
            <c:numRef>
              <c:f>'3.18'!$B$5:$F$5</c:f>
              <c:numCache>
                <c:formatCode>0</c:formatCode>
                <c:ptCount val="5"/>
                <c:pt idx="0">
                  <c:v>1284</c:v>
                </c:pt>
                <c:pt idx="1">
                  <c:v>1420</c:v>
                </c:pt>
                <c:pt idx="2">
                  <c:v>1625</c:v>
                </c:pt>
                <c:pt idx="3">
                  <c:v>1763</c:v>
                </c:pt>
                <c:pt idx="4">
                  <c:v>1686.14</c:v>
                </c:pt>
              </c:numCache>
            </c:numRef>
          </c:val>
          <c:smooth val="0"/>
          <c:extLst>
            <c:ext xmlns:c16="http://schemas.microsoft.com/office/drawing/2014/chart" uri="{C3380CC4-5D6E-409C-BE32-E72D297353CC}">
              <c16:uniqueId val="{00000000-1DFF-4A47-B388-A0120C34EBA7}"/>
            </c:ext>
          </c:extLst>
        </c:ser>
        <c:ser>
          <c:idx val="1"/>
          <c:order val="1"/>
          <c:tx>
            <c:strRef>
              <c:f>'3.18'!$A$6</c:f>
              <c:strCache>
                <c:ptCount val="1"/>
                <c:pt idx="0">
                  <c:v>AV ČR</c:v>
                </c:pt>
              </c:strCache>
            </c:strRef>
          </c:tx>
          <c:spPr>
            <a:ln w="28575" cap="rnd">
              <a:solidFill>
                <a:srgbClr val="00C5DB"/>
              </a:solidFill>
              <a:prstDash val="solid"/>
              <a:round/>
            </a:ln>
            <a:effectLst/>
          </c:spPr>
          <c:marker>
            <c:symbol val="circle"/>
            <c:size val="5"/>
            <c:spPr>
              <a:solidFill>
                <a:srgbClr val="00C5DB"/>
              </a:solidFill>
              <a:ln w="9525">
                <a:solidFill>
                  <a:srgbClr val="00C5DB"/>
                </a:solidFill>
                <a:prstDash val="solid"/>
              </a:ln>
              <a:effectLst/>
            </c:spPr>
          </c:marker>
          <c:cat>
            <c:numRef>
              <c:f>'3.18'!$B$4:$F$4</c:f>
              <c:numCache>
                <c:formatCode>General</c:formatCode>
                <c:ptCount val="5"/>
                <c:pt idx="0">
                  <c:v>2017</c:v>
                </c:pt>
                <c:pt idx="1">
                  <c:v>2018</c:v>
                </c:pt>
                <c:pt idx="2">
                  <c:v>2019</c:v>
                </c:pt>
                <c:pt idx="3">
                  <c:v>2020</c:v>
                </c:pt>
                <c:pt idx="4">
                  <c:v>2021</c:v>
                </c:pt>
              </c:numCache>
            </c:numRef>
          </c:cat>
          <c:val>
            <c:numRef>
              <c:f>'3.18'!$B$6:$F$6</c:f>
              <c:numCache>
                <c:formatCode>0</c:formatCode>
                <c:ptCount val="5"/>
                <c:pt idx="0">
                  <c:v>2000.5091051497943</c:v>
                </c:pt>
                <c:pt idx="1">
                  <c:v>2093.4535842015239</c:v>
                </c:pt>
                <c:pt idx="2">
                  <c:v>2228.1171284634761</c:v>
                </c:pt>
                <c:pt idx="3">
                  <c:v>2227.1930493102659</c:v>
                </c:pt>
                <c:pt idx="4">
                  <c:v>2371.7113202993</c:v>
                </c:pt>
              </c:numCache>
            </c:numRef>
          </c:val>
          <c:smooth val="0"/>
          <c:extLst>
            <c:ext xmlns:c16="http://schemas.microsoft.com/office/drawing/2014/chart" uri="{C3380CC4-5D6E-409C-BE32-E72D297353CC}">
              <c16:uniqueId val="{00000001-1DFF-4A47-B388-A0120C34EBA7}"/>
            </c:ext>
          </c:extLst>
        </c:ser>
        <c:ser>
          <c:idx val="2"/>
          <c:order val="2"/>
          <c:tx>
            <c:strRef>
              <c:f>'3.18'!$A$7</c:f>
              <c:strCache>
                <c:ptCount val="1"/>
                <c:pt idx="0">
                  <c:v>VŠ SR</c:v>
                </c:pt>
              </c:strCache>
            </c:strRef>
          </c:tx>
          <c:spPr>
            <a:ln w="28575" cap="rnd">
              <a:solidFill>
                <a:srgbClr val="9597EC"/>
              </a:solidFill>
              <a:prstDash val="solid"/>
              <a:round/>
            </a:ln>
            <a:effectLst/>
          </c:spPr>
          <c:marker>
            <c:symbol val="circle"/>
            <c:size val="5"/>
            <c:spPr>
              <a:solidFill>
                <a:srgbClr val="9597EC"/>
              </a:solidFill>
              <a:ln w="9525">
                <a:solidFill>
                  <a:srgbClr val="9597EC"/>
                </a:solidFill>
                <a:prstDash val="solid"/>
              </a:ln>
              <a:effectLst/>
            </c:spPr>
          </c:marker>
          <c:cat>
            <c:numRef>
              <c:f>'3.18'!$B$4:$F$4</c:f>
              <c:numCache>
                <c:formatCode>General</c:formatCode>
                <c:ptCount val="5"/>
                <c:pt idx="0">
                  <c:v>2017</c:v>
                </c:pt>
                <c:pt idx="1">
                  <c:v>2018</c:v>
                </c:pt>
                <c:pt idx="2">
                  <c:v>2019</c:v>
                </c:pt>
                <c:pt idx="3">
                  <c:v>2020</c:v>
                </c:pt>
                <c:pt idx="4">
                  <c:v>2021</c:v>
                </c:pt>
              </c:numCache>
            </c:numRef>
          </c:cat>
          <c:val>
            <c:numRef>
              <c:f>'3.18'!$B$7:$F$7</c:f>
              <c:numCache>
                <c:formatCode>0</c:formatCode>
                <c:ptCount val="5"/>
                <c:pt idx="0">
                  <c:v>1509.0311466787323</c:v>
                </c:pt>
                <c:pt idx="1">
                  <c:v>1602.3247180549711</c:v>
                </c:pt>
                <c:pt idx="2">
                  <c:v>1752.036403268999</c:v>
                </c:pt>
                <c:pt idx="3">
                  <c:v>1888.3133298133707</c:v>
                </c:pt>
                <c:pt idx="4">
                  <c:v>1805.0773413083432</c:v>
                </c:pt>
              </c:numCache>
            </c:numRef>
          </c:val>
          <c:smooth val="0"/>
          <c:extLst>
            <c:ext xmlns:c16="http://schemas.microsoft.com/office/drawing/2014/chart" uri="{C3380CC4-5D6E-409C-BE32-E72D297353CC}">
              <c16:uniqueId val="{00000002-1DFF-4A47-B388-A0120C34EBA7}"/>
            </c:ext>
          </c:extLst>
        </c:ser>
        <c:ser>
          <c:idx val="3"/>
          <c:order val="3"/>
          <c:tx>
            <c:strRef>
              <c:f>'3.18'!$A$8</c:f>
              <c:strCache>
                <c:ptCount val="1"/>
                <c:pt idx="0">
                  <c:v>VŠ ČR</c:v>
                </c:pt>
              </c:strCache>
            </c:strRef>
          </c:tx>
          <c:spPr>
            <a:ln w="28575" cap="rnd">
              <a:solidFill>
                <a:srgbClr val="1E22AA"/>
              </a:solidFill>
              <a:prstDash val="solid"/>
              <a:round/>
            </a:ln>
            <a:effectLst/>
          </c:spPr>
          <c:marker>
            <c:symbol val="circle"/>
            <c:size val="5"/>
            <c:spPr>
              <a:solidFill>
                <a:srgbClr val="1E22AA"/>
              </a:solidFill>
              <a:ln w="9525">
                <a:solidFill>
                  <a:srgbClr val="1E22AA"/>
                </a:solidFill>
                <a:prstDash val="solid"/>
              </a:ln>
              <a:effectLst/>
            </c:spPr>
          </c:marker>
          <c:cat>
            <c:numRef>
              <c:f>'3.18'!$B$4:$F$4</c:f>
              <c:numCache>
                <c:formatCode>General</c:formatCode>
                <c:ptCount val="5"/>
                <c:pt idx="0">
                  <c:v>2017</c:v>
                </c:pt>
                <c:pt idx="1">
                  <c:v>2018</c:v>
                </c:pt>
                <c:pt idx="2">
                  <c:v>2019</c:v>
                </c:pt>
                <c:pt idx="3">
                  <c:v>2020</c:v>
                </c:pt>
                <c:pt idx="4">
                  <c:v>2021</c:v>
                </c:pt>
              </c:numCache>
            </c:numRef>
          </c:cat>
          <c:val>
            <c:numRef>
              <c:f>'3.18'!$B$8:$F$8</c:f>
              <c:numCache>
                <c:formatCode>0</c:formatCode>
                <c:ptCount val="5"/>
                <c:pt idx="0">
                  <c:v>1929.9229572784761</c:v>
                </c:pt>
                <c:pt idx="1">
                  <c:v>2148.4607129576884</c:v>
                </c:pt>
                <c:pt idx="2">
                  <c:v>2313.0932985484728</c:v>
                </c:pt>
                <c:pt idx="3">
                  <c:v>2257.3764808422948</c:v>
                </c:pt>
                <c:pt idx="4">
                  <c:v>2499.3667505244562</c:v>
                </c:pt>
              </c:numCache>
            </c:numRef>
          </c:val>
          <c:smooth val="0"/>
          <c:extLst>
            <c:ext xmlns:c16="http://schemas.microsoft.com/office/drawing/2014/chart" uri="{C3380CC4-5D6E-409C-BE32-E72D297353CC}">
              <c16:uniqueId val="{00000003-1DFF-4A47-B388-A0120C34EBA7}"/>
            </c:ext>
          </c:extLst>
        </c:ser>
        <c:dLbls>
          <c:showLegendKey val="0"/>
          <c:showVal val="0"/>
          <c:showCatName val="0"/>
          <c:showSerName val="0"/>
          <c:showPercent val="0"/>
          <c:showBubbleSize val="0"/>
        </c:dLbls>
        <c:marker val="1"/>
        <c:smooth val="0"/>
        <c:axId val="536962527"/>
        <c:axId val="536953375"/>
      </c:lineChart>
      <c:catAx>
        <c:axId val="536962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536953375"/>
        <c:crosses val="autoZero"/>
        <c:auto val="1"/>
        <c:lblAlgn val="ctr"/>
        <c:lblOffset val="100"/>
        <c:noMultiLvlLbl val="0"/>
      </c:catAx>
      <c:valAx>
        <c:axId val="536953375"/>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536962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'3.19'!$C$27</c:f>
              <c:strCache>
                <c:ptCount val="1"/>
                <c:pt idx="0">
                  <c:v>1. kapitola SAV (111)</c:v>
                </c:pt>
              </c:strCache>
            </c:strRef>
          </c:tx>
          <c:spPr>
            <a:solidFill>
              <a:srgbClr val="A7EAF1"/>
            </a:solidFill>
            <a:ln>
              <a:noFill/>
            </a:ln>
            <a:effectLst/>
          </c:spPr>
          <c:invertIfNegative val="0"/>
          <c:cat>
            <c:strRef>
              <c:f>'3.19'!$A$28:$A$74</c:f>
              <c:strCache>
                <c:ptCount val="47"/>
                <c:pt idx="0">
                  <c:v>AsÚ</c:v>
                </c:pt>
                <c:pt idx="1">
                  <c:v>GgÚ</c:v>
                </c:pt>
                <c:pt idx="2">
                  <c:v>ÚH</c:v>
                </c:pt>
                <c:pt idx="3">
                  <c:v>ÚVZ</c:v>
                </c:pt>
                <c:pt idx="4">
                  <c:v>CEMEA</c:v>
                </c:pt>
                <c:pt idx="5">
                  <c:v>FÚ</c:v>
                </c:pt>
                <c:pt idx="6">
                  <c:v>MÚ</c:v>
                </c:pt>
                <c:pt idx="7">
                  <c:v>ÚEF</c:v>
                </c:pt>
                <c:pt idx="8">
                  <c:v>EIÚ</c:v>
                </c:pt>
                <c:pt idx="9">
                  <c:v>Úgt</c:v>
                </c:pt>
                <c:pt idx="10">
                  <c:v>ÚI</c:v>
                </c:pt>
                <c:pt idx="11">
                  <c:v>ÚMMS</c:v>
                </c:pt>
                <c:pt idx="12">
                  <c:v>ÚMV</c:v>
                </c:pt>
                <c:pt idx="13">
                  <c:v>ÚM</c:v>
                </c:pt>
                <c:pt idx="14">
                  <c:v>CSČ</c:v>
                </c:pt>
                <c:pt idx="15">
                  <c:v>ÚSTRACH</c:v>
                </c:pt>
                <c:pt idx="16">
                  <c:v>BMC</c:v>
                </c:pt>
                <c:pt idx="17">
                  <c:v>CEM</c:v>
                </c:pt>
                <c:pt idx="18">
                  <c:v>NiÚ</c:v>
                </c:pt>
                <c:pt idx="19">
                  <c:v>CBv</c:v>
                </c:pt>
                <c:pt idx="20">
                  <c:v>ChÚ</c:v>
                </c:pt>
                <c:pt idx="21">
                  <c:v>ÚACh</c:v>
                </c:pt>
                <c:pt idx="22">
                  <c:v>ÚMB</c:v>
                </c:pt>
                <c:pt idx="23">
                  <c:v>ÚPol</c:v>
                </c:pt>
                <c:pt idx="24">
                  <c:v>ÚZoo</c:v>
                </c:pt>
                <c:pt idx="25">
                  <c:v>CBRB</c:v>
                </c:pt>
                <c:pt idx="26">
                  <c:v>PaÚ</c:v>
                </c:pt>
                <c:pt idx="27">
                  <c:v>ÚEL</c:v>
                </c:pt>
                <c:pt idx="28">
                  <c:v>ÚKE</c:v>
                </c:pt>
                <c:pt idx="29">
                  <c:v>ArÚ</c:v>
                </c:pt>
                <c:pt idx="30">
                  <c:v>HÚ</c:v>
                </c:pt>
                <c:pt idx="31">
                  <c:v>ÚESA</c:v>
                </c:pt>
                <c:pt idx="32">
                  <c:v>CSPV</c:v>
                </c:pt>
                <c:pt idx="33">
                  <c:v>EkÚ</c:v>
                </c:pt>
                <c:pt idx="34">
                  <c:v>FilÚ</c:v>
                </c:pt>
                <c:pt idx="35">
                  <c:v>SocÚ</c:v>
                </c:pt>
                <c:pt idx="36">
                  <c:v>ÚPV</c:v>
                </c:pt>
                <c:pt idx="37">
                  <c:v>ÚŠaP</c:v>
                </c:pt>
                <c:pt idx="38">
                  <c:v>ÚVSK</c:v>
                </c:pt>
                <c:pt idx="39">
                  <c:v>CVU</c:v>
                </c:pt>
                <c:pt idx="40">
                  <c:v>JÚĽŠ</c:v>
                </c:pt>
                <c:pt idx="41">
                  <c:v>SÚJS</c:v>
                </c:pt>
                <c:pt idx="42">
                  <c:v>ÚHV</c:v>
                </c:pt>
                <c:pt idx="43">
                  <c:v>ÚOr</c:v>
                </c:pt>
                <c:pt idx="44">
                  <c:v>ÚSlL</c:v>
                </c:pt>
                <c:pt idx="45">
                  <c:v>ÚSvL</c:v>
                </c:pt>
                <c:pt idx="46">
                  <c:v>ÚK</c:v>
                </c:pt>
              </c:strCache>
            </c:strRef>
          </c:cat>
          <c:val>
            <c:numRef>
              <c:f>'3.19'!$C$28:$C$74</c:f>
              <c:numCache>
                <c:formatCode>#,##0</c:formatCode>
                <c:ptCount val="47"/>
                <c:pt idx="0">
                  <c:v>1337569</c:v>
                </c:pt>
                <c:pt idx="1">
                  <c:v>836482.33</c:v>
                </c:pt>
                <c:pt idx="2">
                  <c:v>998228</c:v>
                </c:pt>
                <c:pt idx="3">
                  <c:v>2282989</c:v>
                </c:pt>
                <c:pt idx="4">
                  <c:v>115635.26</c:v>
                </c:pt>
                <c:pt idx="5">
                  <c:v>1118320</c:v>
                </c:pt>
                <c:pt idx="6">
                  <c:v>1333586.4099999999</c:v>
                </c:pt>
                <c:pt idx="7">
                  <c:v>3251853.51</c:v>
                </c:pt>
                <c:pt idx="8">
                  <c:v>2438538.2999999998</c:v>
                </c:pt>
                <c:pt idx="9">
                  <c:v>1314001.73</c:v>
                </c:pt>
                <c:pt idx="10">
                  <c:v>2066874</c:v>
                </c:pt>
                <c:pt idx="11">
                  <c:v>1656849</c:v>
                </c:pt>
                <c:pt idx="12">
                  <c:v>2745127.72</c:v>
                </c:pt>
                <c:pt idx="13">
                  <c:v>1344707</c:v>
                </c:pt>
                <c:pt idx="14">
                  <c:v>5612570.3600000003</c:v>
                </c:pt>
                <c:pt idx="15">
                  <c:v>1022418</c:v>
                </c:pt>
                <c:pt idx="16">
                  <c:v>8155266</c:v>
                </c:pt>
                <c:pt idx="17">
                  <c:v>3146632.49</c:v>
                </c:pt>
                <c:pt idx="18">
                  <c:v>1117644.54</c:v>
                </c:pt>
                <c:pt idx="19">
                  <c:v>2941712.29</c:v>
                </c:pt>
                <c:pt idx="20">
                  <c:v>3255429</c:v>
                </c:pt>
                <c:pt idx="21">
                  <c:v>380496.69</c:v>
                </c:pt>
                <c:pt idx="22">
                  <c:v>1738503</c:v>
                </c:pt>
                <c:pt idx="23">
                  <c:v>2075972</c:v>
                </c:pt>
                <c:pt idx="24">
                  <c:v>1289766</c:v>
                </c:pt>
                <c:pt idx="25">
                  <c:v>3045460.37</c:v>
                </c:pt>
                <c:pt idx="26">
                  <c:v>1327897.17</c:v>
                </c:pt>
                <c:pt idx="27">
                  <c:v>2123987.15</c:v>
                </c:pt>
                <c:pt idx="28">
                  <c:v>1188929</c:v>
                </c:pt>
                <c:pt idx="29">
                  <c:v>2733327.61</c:v>
                </c:pt>
                <c:pt idx="30">
                  <c:v>2102036.37</c:v>
                </c:pt>
                <c:pt idx="31">
                  <c:v>811393.1</c:v>
                </c:pt>
                <c:pt idx="32">
                  <c:v>1749620.72</c:v>
                </c:pt>
                <c:pt idx="33">
                  <c:v>1119190.46</c:v>
                </c:pt>
                <c:pt idx="34">
                  <c:v>806361.02</c:v>
                </c:pt>
                <c:pt idx="35">
                  <c:v>669896.94999999995</c:v>
                </c:pt>
                <c:pt idx="36">
                  <c:v>369505.47</c:v>
                </c:pt>
                <c:pt idx="37">
                  <c:v>496803</c:v>
                </c:pt>
                <c:pt idx="38">
                  <c:v>478185.51</c:v>
                </c:pt>
                <c:pt idx="39">
                  <c:v>686449.23</c:v>
                </c:pt>
                <c:pt idx="40">
                  <c:v>1629197.36</c:v>
                </c:pt>
                <c:pt idx="41">
                  <c:v>380680.46</c:v>
                </c:pt>
                <c:pt idx="42">
                  <c:v>391795.23</c:v>
                </c:pt>
                <c:pt idx="43">
                  <c:v>385843.02</c:v>
                </c:pt>
                <c:pt idx="44">
                  <c:v>823397.93</c:v>
                </c:pt>
                <c:pt idx="45">
                  <c:v>548399.87</c:v>
                </c:pt>
                <c:pt idx="46">
                  <c:v>1062924.3500000001</c:v>
                </c:pt>
              </c:numCache>
            </c:numRef>
          </c:val>
          <c:extLst>
            <c:ext xmlns:c16="http://schemas.microsoft.com/office/drawing/2014/chart" uri="{C3380CC4-5D6E-409C-BE32-E72D297353CC}">
              <c16:uniqueId val="{00000000-435B-4701-BD32-F0299CDB4A09}"/>
            </c:ext>
          </c:extLst>
        </c:ser>
        <c:ser>
          <c:idx val="1"/>
          <c:order val="1"/>
          <c:tx>
            <c:strRef>
              <c:f>'3.19'!$R$27</c:f>
              <c:strCache>
                <c:ptCount val="1"/>
                <c:pt idx="0">
                  <c:v>2. ŠF EÚ vr. fin. zo ŠR</c:v>
                </c:pt>
              </c:strCache>
            </c:strRef>
          </c:tx>
          <c:spPr>
            <a:solidFill>
              <a:srgbClr val="E10600"/>
            </a:solidFill>
            <a:ln>
              <a:noFill/>
            </a:ln>
            <a:effectLst/>
          </c:spPr>
          <c:invertIfNegative val="0"/>
          <c:cat>
            <c:strRef>
              <c:f>'3.19'!$A$28:$A$74</c:f>
              <c:strCache>
                <c:ptCount val="47"/>
                <c:pt idx="0">
                  <c:v>AsÚ</c:v>
                </c:pt>
                <c:pt idx="1">
                  <c:v>GgÚ</c:v>
                </c:pt>
                <c:pt idx="2">
                  <c:v>ÚH</c:v>
                </c:pt>
                <c:pt idx="3">
                  <c:v>ÚVZ</c:v>
                </c:pt>
                <c:pt idx="4">
                  <c:v>CEMEA</c:v>
                </c:pt>
                <c:pt idx="5">
                  <c:v>FÚ</c:v>
                </c:pt>
                <c:pt idx="6">
                  <c:v>MÚ</c:v>
                </c:pt>
                <c:pt idx="7">
                  <c:v>ÚEF</c:v>
                </c:pt>
                <c:pt idx="8">
                  <c:v>EIÚ</c:v>
                </c:pt>
                <c:pt idx="9">
                  <c:v>Úgt</c:v>
                </c:pt>
                <c:pt idx="10">
                  <c:v>ÚI</c:v>
                </c:pt>
                <c:pt idx="11">
                  <c:v>ÚMMS</c:v>
                </c:pt>
                <c:pt idx="12">
                  <c:v>ÚMV</c:v>
                </c:pt>
                <c:pt idx="13">
                  <c:v>ÚM</c:v>
                </c:pt>
                <c:pt idx="14">
                  <c:v>CSČ</c:v>
                </c:pt>
                <c:pt idx="15">
                  <c:v>ÚSTRACH</c:v>
                </c:pt>
                <c:pt idx="16">
                  <c:v>BMC</c:v>
                </c:pt>
                <c:pt idx="17">
                  <c:v>CEM</c:v>
                </c:pt>
                <c:pt idx="18">
                  <c:v>NiÚ</c:v>
                </c:pt>
                <c:pt idx="19">
                  <c:v>CBv</c:v>
                </c:pt>
                <c:pt idx="20">
                  <c:v>ChÚ</c:v>
                </c:pt>
                <c:pt idx="21">
                  <c:v>ÚACh</c:v>
                </c:pt>
                <c:pt idx="22">
                  <c:v>ÚMB</c:v>
                </c:pt>
                <c:pt idx="23">
                  <c:v>ÚPol</c:v>
                </c:pt>
                <c:pt idx="24">
                  <c:v>ÚZoo</c:v>
                </c:pt>
                <c:pt idx="25">
                  <c:v>CBRB</c:v>
                </c:pt>
                <c:pt idx="26">
                  <c:v>PaÚ</c:v>
                </c:pt>
                <c:pt idx="27">
                  <c:v>ÚEL</c:v>
                </c:pt>
                <c:pt idx="28">
                  <c:v>ÚKE</c:v>
                </c:pt>
                <c:pt idx="29">
                  <c:v>ArÚ</c:v>
                </c:pt>
                <c:pt idx="30">
                  <c:v>HÚ</c:v>
                </c:pt>
                <c:pt idx="31">
                  <c:v>ÚESA</c:v>
                </c:pt>
                <c:pt idx="32">
                  <c:v>CSPV</c:v>
                </c:pt>
                <c:pt idx="33">
                  <c:v>EkÚ</c:v>
                </c:pt>
                <c:pt idx="34">
                  <c:v>FilÚ</c:v>
                </c:pt>
                <c:pt idx="35">
                  <c:v>SocÚ</c:v>
                </c:pt>
                <c:pt idx="36">
                  <c:v>ÚPV</c:v>
                </c:pt>
                <c:pt idx="37">
                  <c:v>ÚŠaP</c:v>
                </c:pt>
                <c:pt idx="38">
                  <c:v>ÚVSK</c:v>
                </c:pt>
                <c:pt idx="39">
                  <c:v>CVU</c:v>
                </c:pt>
                <c:pt idx="40">
                  <c:v>JÚĽŠ</c:v>
                </c:pt>
                <c:pt idx="41">
                  <c:v>SÚJS</c:v>
                </c:pt>
                <c:pt idx="42">
                  <c:v>ÚHV</c:v>
                </c:pt>
                <c:pt idx="43">
                  <c:v>ÚOr</c:v>
                </c:pt>
                <c:pt idx="44">
                  <c:v>ÚSlL</c:v>
                </c:pt>
                <c:pt idx="45">
                  <c:v>ÚSvL</c:v>
                </c:pt>
                <c:pt idx="46">
                  <c:v>ÚK</c:v>
                </c:pt>
              </c:strCache>
            </c:strRef>
          </c:cat>
          <c:val>
            <c:numRef>
              <c:f>'3.19'!$R$28:$R$74</c:f>
              <c:numCache>
                <c:formatCode>#,##0</c:formatCode>
                <c:ptCount val="47"/>
                <c:pt idx="0">
                  <c:v>0</c:v>
                </c:pt>
                <c:pt idx="1">
                  <c:v>0</c:v>
                </c:pt>
                <c:pt idx="2">
                  <c:v>0</c:v>
                </c:pt>
                <c:pt idx="4">
                  <c:v>2238563.9300000002</c:v>
                </c:pt>
                <c:pt idx="5">
                  <c:v>84954</c:v>
                </c:pt>
                <c:pt idx="7">
                  <c:v>408553.9</c:v>
                </c:pt>
                <c:pt idx="8">
                  <c:v>636698.01</c:v>
                </c:pt>
                <c:pt idx="10">
                  <c:v>28591</c:v>
                </c:pt>
                <c:pt idx="11">
                  <c:v>411267</c:v>
                </c:pt>
                <c:pt idx="12">
                  <c:v>106392.63</c:v>
                </c:pt>
                <c:pt idx="14">
                  <c:v>19998.77</c:v>
                </c:pt>
                <c:pt idx="16">
                  <c:v>2627760</c:v>
                </c:pt>
                <c:pt idx="17">
                  <c:v>344364.49</c:v>
                </c:pt>
                <c:pt idx="20">
                  <c:v>695424</c:v>
                </c:pt>
                <c:pt idx="21">
                  <c:v>97327.46</c:v>
                </c:pt>
                <c:pt idx="22">
                  <c:v>206278</c:v>
                </c:pt>
                <c:pt idx="23">
                  <c:v>165461</c:v>
                </c:pt>
                <c:pt idx="24">
                  <c:v>173255</c:v>
                </c:pt>
                <c:pt idx="25">
                  <c:v>89317.13</c:v>
                </c:pt>
                <c:pt idx="28">
                  <c:v>1241434</c:v>
                </c:pt>
                <c:pt idx="29">
                  <c:v>20768.39</c:v>
                </c:pt>
                <c:pt idx="32">
                  <c:v>188659.03</c:v>
                </c:pt>
              </c:numCache>
            </c:numRef>
          </c:val>
          <c:extLst>
            <c:ext xmlns:c16="http://schemas.microsoft.com/office/drawing/2014/chart" uri="{C3380CC4-5D6E-409C-BE32-E72D297353CC}">
              <c16:uniqueId val="{00000001-435B-4701-BD32-F0299CDB4A09}"/>
            </c:ext>
          </c:extLst>
        </c:ser>
        <c:ser>
          <c:idx val="2"/>
          <c:order val="2"/>
          <c:tx>
            <c:strRef>
              <c:f>'3.19'!$U$27</c:f>
              <c:strCache>
                <c:ptCount val="1"/>
                <c:pt idx="0">
                  <c:v>3. medzinárodné grantové projekty</c:v>
                </c:pt>
              </c:strCache>
            </c:strRef>
          </c:tx>
          <c:spPr>
            <a:solidFill>
              <a:srgbClr val="FFC199"/>
            </a:solidFill>
            <a:ln>
              <a:noFill/>
            </a:ln>
            <a:effectLst/>
          </c:spPr>
          <c:invertIfNegative val="0"/>
          <c:cat>
            <c:strRef>
              <c:f>'3.19'!$A$28:$A$74</c:f>
              <c:strCache>
                <c:ptCount val="47"/>
                <c:pt idx="0">
                  <c:v>AsÚ</c:v>
                </c:pt>
                <c:pt idx="1">
                  <c:v>GgÚ</c:v>
                </c:pt>
                <c:pt idx="2">
                  <c:v>ÚH</c:v>
                </c:pt>
                <c:pt idx="3">
                  <c:v>ÚVZ</c:v>
                </c:pt>
                <c:pt idx="4">
                  <c:v>CEMEA</c:v>
                </c:pt>
                <c:pt idx="5">
                  <c:v>FÚ</c:v>
                </c:pt>
                <c:pt idx="6">
                  <c:v>MÚ</c:v>
                </c:pt>
                <c:pt idx="7">
                  <c:v>ÚEF</c:v>
                </c:pt>
                <c:pt idx="8">
                  <c:v>EIÚ</c:v>
                </c:pt>
                <c:pt idx="9">
                  <c:v>Úgt</c:v>
                </c:pt>
                <c:pt idx="10">
                  <c:v>ÚI</c:v>
                </c:pt>
                <c:pt idx="11">
                  <c:v>ÚMMS</c:v>
                </c:pt>
                <c:pt idx="12">
                  <c:v>ÚMV</c:v>
                </c:pt>
                <c:pt idx="13">
                  <c:v>ÚM</c:v>
                </c:pt>
                <c:pt idx="14">
                  <c:v>CSČ</c:v>
                </c:pt>
                <c:pt idx="15">
                  <c:v>ÚSTRACH</c:v>
                </c:pt>
                <c:pt idx="16">
                  <c:v>BMC</c:v>
                </c:pt>
                <c:pt idx="17">
                  <c:v>CEM</c:v>
                </c:pt>
                <c:pt idx="18">
                  <c:v>NiÚ</c:v>
                </c:pt>
                <c:pt idx="19">
                  <c:v>CBv</c:v>
                </c:pt>
                <c:pt idx="20">
                  <c:v>ChÚ</c:v>
                </c:pt>
                <c:pt idx="21">
                  <c:v>ÚACh</c:v>
                </c:pt>
                <c:pt idx="22">
                  <c:v>ÚMB</c:v>
                </c:pt>
                <c:pt idx="23">
                  <c:v>ÚPol</c:v>
                </c:pt>
                <c:pt idx="24">
                  <c:v>ÚZoo</c:v>
                </c:pt>
                <c:pt idx="25">
                  <c:v>CBRB</c:v>
                </c:pt>
                <c:pt idx="26">
                  <c:v>PaÚ</c:v>
                </c:pt>
                <c:pt idx="27">
                  <c:v>ÚEL</c:v>
                </c:pt>
                <c:pt idx="28">
                  <c:v>ÚKE</c:v>
                </c:pt>
                <c:pt idx="29">
                  <c:v>ArÚ</c:v>
                </c:pt>
                <c:pt idx="30">
                  <c:v>HÚ</c:v>
                </c:pt>
                <c:pt idx="31">
                  <c:v>ÚESA</c:v>
                </c:pt>
                <c:pt idx="32">
                  <c:v>CSPV</c:v>
                </c:pt>
                <c:pt idx="33">
                  <c:v>EkÚ</c:v>
                </c:pt>
                <c:pt idx="34">
                  <c:v>FilÚ</c:v>
                </c:pt>
                <c:pt idx="35">
                  <c:v>SocÚ</c:v>
                </c:pt>
                <c:pt idx="36">
                  <c:v>ÚPV</c:v>
                </c:pt>
                <c:pt idx="37">
                  <c:v>ÚŠaP</c:v>
                </c:pt>
                <c:pt idx="38">
                  <c:v>ÚVSK</c:v>
                </c:pt>
                <c:pt idx="39">
                  <c:v>CVU</c:v>
                </c:pt>
                <c:pt idx="40">
                  <c:v>JÚĽŠ</c:v>
                </c:pt>
                <c:pt idx="41">
                  <c:v>SÚJS</c:v>
                </c:pt>
                <c:pt idx="42">
                  <c:v>ÚHV</c:v>
                </c:pt>
                <c:pt idx="43">
                  <c:v>ÚOr</c:v>
                </c:pt>
                <c:pt idx="44">
                  <c:v>ÚSlL</c:v>
                </c:pt>
                <c:pt idx="45">
                  <c:v>ÚSvL</c:v>
                </c:pt>
                <c:pt idx="46">
                  <c:v>ÚK</c:v>
                </c:pt>
              </c:strCache>
            </c:strRef>
          </c:cat>
          <c:val>
            <c:numRef>
              <c:f>'3.19'!$U$28:$U$74</c:f>
              <c:numCache>
                <c:formatCode>#,##0</c:formatCode>
                <c:ptCount val="47"/>
                <c:pt idx="0">
                  <c:v>34868</c:v>
                </c:pt>
                <c:pt idx="1">
                  <c:v>11997.43</c:v>
                </c:pt>
                <c:pt idx="2">
                  <c:v>113907</c:v>
                </c:pt>
                <c:pt idx="5">
                  <c:v>167489</c:v>
                </c:pt>
                <c:pt idx="7">
                  <c:v>140177.76</c:v>
                </c:pt>
                <c:pt idx="8">
                  <c:v>259660.45</c:v>
                </c:pt>
                <c:pt idx="9">
                  <c:v>2275.2199999999998</c:v>
                </c:pt>
                <c:pt idx="10">
                  <c:v>529932</c:v>
                </c:pt>
                <c:pt idx="11">
                  <c:v>42080</c:v>
                </c:pt>
                <c:pt idx="12">
                  <c:v>45735</c:v>
                </c:pt>
                <c:pt idx="13">
                  <c:v>111100</c:v>
                </c:pt>
                <c:pt idx="14">
                  <c:v>300003</c:v>
                </c:pt>
                <c:pt idx="15">
                  <c:v>21920</c:v>
                </c:pt>
                <c:pt idx="16">
                  <c:v>384384</c:v>
                </c:pt>
                <c:pt idx="17">
                  <c:v>118242.86</c:v>
                </c:pt>
                <c:pt idx="20">
                  <c:v>132463</c:v>
                </c:pt>
                <c:pt idx="21">
                  <c:v>16854.96</c:v>
                </c:pt>
                <c:pt idx="22">
                  <c:v>77911</c:v>
                </c:pt>
                <c:pt idx="23">
                  <c:v>162865</c:v>
                </c:pt>
                <c:pt idx="25">
                  <c:v>119870.83</c:v>
                </c:pt>
                <c:pt idx="27">
                  <c:v>1225094.54</c:v>
                </c:pt>
                <c:pt idx="28">
                  <c:v>381484</c:v>
                </c:pt>
                <c:pt idx="31">
                  <c:v>125207.82</c:v>
                </c:pt>
                <c:pt idx="32">
                  <c:v>190577.05</c:v>
                </c:pt>
                <c:pt idx="33">
                  <c:v>55975.77</c:v>
                </c:pt>
                <c:pt idx="34">
                  <c:v>26982.080000000002</c:v>
                </c:pt>
                <c:pt idx="35">
                  <c:v>5423.82</c:v>
                </c:pt>
                <c:pt idx="38">
                  <c:v>65423.49</c:v>
                </c:pt>
                <c:pt idx="40">
                  <c:v>37886.06</c:v>
                </c:pt>
                <c:pt idx="45">
                  <c:v>21919.33</c:v>
                </c:pt>
                <c:pt idx="46">
                  <c:v>1800.45</c:v>
                </c:pt>
              </c:numCache>
            </c:numRef>
          </c:val>
          <c:extLst>
            <c:ext xmlns:c16="http://schemas.microsoft.com/office/drawing/2014/chart" uri="{C3380CC4-5D6E-409C-BE32-E72D297353CC}">
              <c16:uniqueId val="{00000002-435B-4701-BD32-F0299CDB4A09}"/>
            </c:ext>
          </c:extLst>
        </c:ser>
        <c:ser>
          <c:idx val="3"/>
          <c:order val="3"/>
          <c:tx>
            <c:strRef>
              <c:f>'3.19'!$Y$27</c:f>
              <c:strCache>
                <c:ptCount val="1"/>
                <c:pt idx="0">
                  <c:v>4. iné štátne a verejné zdroje (spolu)</c:v>
                </c:pt>
              </c:strCache>
            </c:strRef>
          </c:tx>
          <c:spPr>
            <a:solidFill>
              <a:srgbClr val="1E22AA"/>
            </a:solidFill>
            <a:ln>
              <a:noFill/>
            </a:ln>
            <a:effectLst/>
          </c:spPr>
          <c:invertIfNegative val="0"/>
          <c:cat>
            <c:strRef>
              <c:f>'3.19'!$A$28:$A$74</c:f>
              <c:strCache>
                <c:ptCount val="47"/>
                <c:pt idx="0">
                  <c:v>AsÚ</c:v>
                </c:pt>
                <c:pt idx="1">
                  <c:v>GgÚ</c:v>
                </c:pt>
                <c:pt idx="2">
                  <c:v>ÚH</c:v>
                </c:pt>
                <c:pt idx="3">
                  <c:v>ÚVZ</c:v>
                </c:pt>
                <c:pt idx="4">
                  <c:v>CEMEA</c:v>
                </c:pt>
                <c:pt idx="5">
                  <c:v>FÚ</c:v>
                </c:pt>
                <c:pt idx="6">
                  <c:v>MÚ</c:v>
                </c:pt>
                <c:pt idx="7">
                  <c:v>ÚEF</c:v>
                </c:pt>
                <c:pt idx="8">
                  <c:v>EIÚ</c:v>
                </c:pt>
                <c:pt idx="9">
                  <c:v>Úgt</c:v>
                </c:pt>
                <c:pt idx="10">
                  <c:v>ÚI</c:v>
                </c:pt>
                <c:pt idx="11">
                  <c:v>ÚMMS</c:v>
                </c:pt>
                <c:pt idx="12">
                  <c:v>ÚMV</c:v>
                </c:pt>
                <c:pt idx="13">
                  <c:v>ÚM</c:v>
                </c:pt>
                <c:pt idx="14">
                  <c:v>CSČ</c:v>
                </c:pt>
                <c:pt idx="15">
                  <c:v>ÚSTRACH</c:v>
                </c:pt>
                <c:pt idx="16">
                  <c:v>BMC</c:v>
                </c:pt>
                <c:pt idx="17">
                  <c:v>CEM</c:v>
                </c:pt>
                <c:pt idx="18">
                  <c:v>NiÚ</c:v>
                </c:pt>
                <c:pt idx="19">
                  <c:v>CBv</c:v>
                </c:pt>
                <c:pt idx="20">
                  <c:v>ChÚ</c:v>
                </c:pt>
                <c:pt idx="21">
                  <c:v>ÚACh</c:v>
                </c:pt>
                <c:pt idx="22">
                  <c:v>ÚMB</c:v>
                </c:pt>
                <c:pt idx="23">
                  <c:v>ÚPol</c:v>
                </c:pt>
                <c:pt idx="24">
                  <c:v>ÚZoo</c:v>
                </c:pt>
                <c:pt idx="25">
                  <c:v>CBRB</c:v>
                </c:pt>
                <c:pt idx="26">
                  <c:v>PaÚ</c:v>
                </c:pt>
                <c:pt idx="27">
                  <c:v>ÚEL</c:v>
                </c:pt>
                <c:pt idx="28">
                  <c:v>ÚKE</c:v>
                </c:pt>
                <c:pt idx="29">
                  <c:v>ArÚ</c:v>
                </c:pt>
                <c:pt idx="30">
                  <c:v>HÚ</c:v>
                </c:pt>
                <c:pt idx="31">
                  <c:v>ÚESA</c:v>
                </c:pt>
                <c:pt idx="32">
                  <c:v>CSPV</c:v>
                </c:pt>
                <c:pt idx="33">
                  <c:v>EkÚ</c:v>
                </c:pt>
                <c:pt idx="34">
                  <c:v>FilÚ</c:v>
                </c:pt>
                <c:pt idx="35">
                  <c:v>SocÚ</c:v>
                </c:pt>
                <c:pt idx="36">
                  <c:v>ÚPV</c:v>
                </c:pt>
                <c:pt idx="37">
                  <c:v>ÚŠaP</c:v>
                </c:pt>
                <c:pt idx="38">
                  <c:v>ÚVSK</c:v>
                </c:pt>
                <c:pt idx="39">
                  <c:v>CVU</c:v>
                </c:pt>
                <c:pt idx="40">
                  <c:v>JÚĽŠ</c:v>
                </c:pt>
                <c:pt idx="41">
                  <c:v>SÚJS</c:v>
                </c:pt>
                <c:pt idx="42">
                  <c:v>ÚHV</c:v>
                </c:pt>
                <c:pt idx="43">
                  <c:v>ÚOr</c:v>
                </c:pt>
                <c:pt idx="44">
                  <c:v>ÚSlL</c:v>
                </c:pt>
                <c:pt idx="45">
                  <c:v>ÚSvL</c:v>
                </c:pt>
                <c:pt idx="46">
                  <c:v>ÚK</c:v>
                </c:pt>
              </c:strCache>
            </c:strRef>
          </c:cat>
          <c:val>
            <c:numRef>
              <c:f>'3.19'!$Y$28:$Y$74</c:f>
              <c:numCache>
                <c:formatCode>#,##0</c:formatCode>
                <c:ptCount val="47"/>
                <c:pt idx="0">
                  <c:v>82476</c:v>
                </c:pt>
                <c:pt idx="1">
                  <c:v>248535.17</c:v>
                </c:pt>
                <c:pt idx="2">
                  <c:v>90439</c:v>
                </c:pt>
                <c:pt idx="3">
                  <c:v>188685</c:v>
                </c:pt>
                <c:pt idx="4">
                  <c:v>227821</c:v>
                </c:pt>
                <c:pt idx="5">
                  <c:v>456849</c:v>
                </c:pt>
                <c:pt idx="6">
                  <c:v>372951.18</c:v>
                </c:pt>
                <c:pt idx="7">
                  <c:v>472637.85</c:v>
                </c:pt>
                <c:pt idx="8">
                  <c:v>822963</c:v>
                </c:pt>
                <c:pt idx="9">
                  <c:v>231736</c:v>
                </c:pt>
                <c:pt idx="10">
                  <c:v>303526</c:v>
                </c:pt>
                <c:pt idx="11">
                  <c:v>247370</c:v>
                </c:pt>
                <c:pt idx="12">
                  <c:v>587697.68999999994</c:v>
                </c:pt>
                <c:pt idx="13">
                  <c:v>258356</c:v>
                </c:pt>
                <c:pt idx="14">
                  <c:v>1786.4</c:v>
                </c:pt>
                <c:pt idx="15">
                  <c:v>180368</c:v>
                </c:pt>
                <c:pt idx="16">
                  <c:v>1988037</c:v>
                </c:pt>
                <c:pt idx="17">
                  <c:v>612658.04</c:v>
                </c:pt>
                <c:pt idx="18">
                  <c:v>665812.36</c:v>
                </c:pt>
                <c:pt idx="19">
                  <c:v>738752.55</c:v>
                </c:pt>
                <c:pt idx="20">
                  <c:v>566281</c:v>
                </c:pt>
                <c:pt idx="21">
                  <c:v>452542.75</c:v>
                </c:pt>
                <c:pt idx="22">
                  <c:v>430800</c:v>
                </c:pt>
                <c:pt idx="23">
                  <c:v>472021</c:v>
                </c:pt>
                <c:pt idx="24">
                  <c:v>193836</c:v>
                </c:pt>
                <c:pt idx="25">
                  <c:v>292011.24</c:v>
                </c:pt>
                <c:pt idx="26">
                  <c:v>251513.29</c:v>
                </c:pt>
                <c:pt idx="27">
                  <c:v>195857</c:v>
                </c:pt>
                <c:pt idx="28">
                  <c:v>59795</c:v>
                </c:pt>
                <c:pt idx="29">
                  <c:v>260856</c:v>
                </c:pt>
                <c:pt idx="30">
                  <c:v>250502.39</c:v>
                </c:pt>
                <c:pt idx="31">
                  <c:v>58180.49</c:v>
                </c:pt>
                <c:pt idx="32">
                  <c:v>180202.74</c:v>
                </c:pt>
                <c:pt idx="33">
                  <c:v>524149.28</c:v>
                </c:pt>
                <c:pt idx="34">
                  <c:v>54122.41</c:v>
                </c:pt>
                <c:pt idx="35">
                  <c:v>85239.27</c:v>
                </c:pt>
                <c:pt idx="36">
                  <c:v>32422.799999999999</c:v>
                </c:pt>
                <c:pt idx="37">
                  <c:v>43187.88</c:v>
                </c:pt>
                <c:pt idx="38">
                  <c:v>126032.57</c:v>
                </c:pt>
                <c:pt idx="39">
                  <c:v>51891</c:v>
                </c:pt>
                <c:pt idx="40">
                  <c:v>16105</c:v>
                </c:pt>
                <c:pt idx="41">
                  <c:v>86673.44</c:v>
                </c:pt>
                <c:pt idx="42">
                  <c:v>36923</c:v>
                </c:pt>
                <c:pt idx="43">
                  <c:v>101994.71</c:v>
                </c:pt>
                <c:pt idx="44">
                  <c:v>86546.36</c:v>
                </c:pt>
                <c:pt idx="45">
                  <c:v>73406.679999999993</c:v>
                </c:pt>
                <c:pt idx="46">
                  <c:v>2516.46</c:v>
                </c:pt>
              </c:numCache>
            </c:numRef>
          </c:val>
          <c:extLst>
            <c:ext xmlns:c16="http://schemas.microsoft.com/office/drawing/2014/chart" uri="{C3380CC4-5D6E-409C-BE32-E72D297353CC}">
              <c16:uniqueId val="{00000003-435B-4701-BD32-F0299CDB4A09}"/>
            </c:ext>
          </c:extLst>
        </c:ser>
        <c:ser>
          <c:idx val="4"/>
          <c:order val="4"/>
          <c:tx>
            <c:strRef>
              <c:f>'3.19'!$AE$27</c:f>
              <c:strCache>
                <c:ptCount val="1"/>
                <c:pt idx="0">
                  <c:v>5. ostatné zdroje</c:v>
                </c:pt>
              </c:strCache>
            </c:strRef>
          </c:tx>
          <c:spPr>
            <a:solidFill>
              <a:srgbClr val="4FEDFF"/>
            </a:solidFill>
            <a:ln>
              <a:noFill/>
            </a:ln>
            <a:effectLst/>
          </c:spPr>
          <c:invertIfNegative val="0"/>
          <c:cat>
            <c:strRef>
              <c:f>'3.19'!$A$28:$A$74</c:f>
              <c:strCache>
                <c:ptCount val="47"/>
                <c:pt idx="0">
                  <c:v>AsÚ</c:v>
                </c:pt>
                <c:pt idx="1">
                  <c:v>GgÚ</c:v>
                </c:pt>
                <c:pt idx="2">
                  <c:v>ÚH</c:v>
                </c:pt>
                <c:pt idx="3">
                  <c:v>ÚVZ</c:v>
                </c:pt>
                <c:pt idx="4">
                  <c:v>CEMEA</c:v>
                </c:pt>
                <c:pt idx="5">
                  <c:v>FÚ</c:v>
                </c:pt>
                <c:pt idx="6">
                  <c:v>MÚ</c:v>
                </c:pt>
                <c:pt idx="7">
                  <c:v>ÚEF</c:v>
                </c:pt>
                <c:pt idx="8">
                  <c:v>EIÚ</c:v>
                </c:pt>
                <c:pt idx="9">
                  <c:v>Úgt</c:v>
                </c:pt>
                <c:pt idx="10">
                  <c:v>ÚI</c:v>
                </c:pt>
                <c:pt idx="11">
                  <c:v>ÚMMS</c:v>
                </c:pt>
                <c:pt idx="12">
                  <c:v>ÚMV</c:v>
                </c:pt>
                <c:pt idx="13">
                  <c:v>ÚM</c:v>
                </c:pt>
                <c:pt idx="14">
                  <c:v>CSČ</c:v>
                </c:pt>
                <c:pt idx="15">
                  <c:v>ÚSTRACH</c:v>
                </c:pt>
                <c:pt idx="16">
                  <c:v>BMC</c:v>
                </c:pt>
                <c:pt idx="17">
                  <c:v>CEM</c:v>
                </c:pt>
                <c:pt idx="18">
                  <c:v>NiÚ</c:v>
                </c:pt>
                <c:pt idx="19">
                  <c:v>CBv</c:v>
                </c:pt>
                <c:pt idx="20">
                  <c:v>ChÚ</c:v>
                </c:pt>
                <c:pt idx="21">
                  <c:v>ÚACh</c:v>
                </c:pt>
                <c:pt idx="22">
                  <c:v>ÚMB</c:v>
                </c:pt>
                <c:pt idx="23">
                  <c:v>ÚPol</c:v>
                </c:pt>
                <c:pt idx="24">
                  <c:v>ÚZoo</c:v>
                </c:pt>
                <c:pt idx="25">
                  <c:v>CBRB</c:v>
                </c:pt>
                <c:pt idx="26">
                  <c:v>PaÚ</c:v>
                </c:pt>
                <c:pt idx="27">
                  <c:v>ÚEL</c:v>
                </c:pt>
                <c:pt idx="28">
                  <c:v>ÚKE</c:v>
                </c:pt>
                <c:pt idx="29">
                  <c:v>ArÚ</c:v>
                </c:pt>
                <c:pt idx="30">
                  <c:v>HÚ</c:v>
                </c:pt>
                <c:pt idx="31">
                  <c:v>ÚESA</c:v>
                </c:pt>
                <c:pt idx="32">
                  <c:v>CSPV</c:v>
                </c:pt>
                <c:pt idx="33">
                  <c:v>EkÚ</c:v>
                </c:pt>
                <c:pt idx="34">
                  <c:v>FilÚ</c:v>
                </c:pt>
                <c:pt idx="35">
                  <c:v>SocÚ</c:v>
                </c:pt>
                <c:pt idx="36">
                  <c:v>ÚPV</c:v>
                </c:pt>
                <c:pt idx="37">
                  <c:v>ÚŠaP</c:v>
                </c:pt>
                <c:pt idx="38">
                  <c:v>ÚVSK</c:v>
                </c:pt>
                <c:pt idx="39">
                  <c:v>CVU</c:v>
                </c:pt>
                <c:pt idx="40">
                  <c:v>JÚĽŠ</c:v>
                </c:pt>
                <c:pt idx="41">
                  <c:v>SÚJS</c:v>
                </c:pt>
                <c:pt idx="42">
                  <c:v>ÚHV</c:v>
                </c:pt>
                <c:pt idx="43">
                  <c:v>ÚOr</c:v>
                </c:pt>
                <c:pt idx="44">
                  <c:v>ÚSlL</c:v>
                </c:pt>
                <c:pt idx="45">
                  <c:v>ÚSvL</c:v>
                </c:pt>
                <c:pt idx="46">
                  <c:v>ÚK</c:v>
                </c:pt>
              </c:strCache>
            </c:strRef>
          </c:cat>
          <c:val>
            <c:numRef>
              <c:f>'3.19'!$AE$28:$AE$74</c:f>
              <c:numCache>
                <c:formatCode>#,##0</c:formatCode>
                <c:ptCount val="47"/>
                <c:pt idx="0">
                  <c:v>7791</c:v>
                </c:pt>
                <c:pt idx="1">
                  <c:v>0</c:v>
                </c:pt>
                <c:pt idx="2">
                  <c:v>23372</c:v>
                </c:pt>
                <c:pt idx="3">
                  <c:v>317645</c:v>
                </c:pt>
                <c:pt idx="4">
                  <c:v>43606.05</c:v>
                </c:pt>
                <c:pt idx="5">
                  <c:v>370990</c:v>
                </c:pt>
                <c:pt idx="7">
                  <c:v>26856.75</c:v>
                </c:pt>
                <c:pt idx="8">
                  <c:v>121757.53</c:v>
                </c:pt>
                <c:pt idx="9">
                  <c:v>10235.370000000001</c:v>
                </c:pt>
                <c:pt idx="10">
                  <c:v>309462</c:v>
                </c:pt>
                <c:pt idx="11">
                  <c:v>329565</c:v>
                </c:pt>
                <c:pt idx="12">
                  <c:v>173321.04</c:v>
                </c:pt>
                <c:pt idx="13">
                  <c:v>94442</c:v>
                </c:pt>
                <c:pt idx="14">
                  <c:v>2431004.16</c:v>
                </c:pt>
                <c:pt idx="15">
                  <c:v>120140</c:v>
                </c:pt>
                <c:pt idx="16">
                  <c:v>1084016</c:v>
                </c:pt>
                <c:pt idx="17">
                  <c:v>252969.57</c:v>
                </c:pt>
                <c:pt idx="18">
                  <c:v>169317.7</c:v>
                </c:pt>
                <c:pt idx="19">
                  <c:v>76069.289999999994</c:v>
                </c:pt>
                <c:pt idx="21">
                  <c:v>43857.08</c:v>
                </c:pt>
                <c:pt idx="22">
                  <c:v>27025</c:v>
                </c:pt>
                <c:pt idx="23">
                  <c:v>194992</c:v>
                </c:pt>
                <c:pt idx="24">
                  <c:v>68345</c:v>
                </c:pt>
                <c:pt idx="25">
                  <c:v>56550.83</c:v>
                </c:pt>
                <c:pt idx="26">
                  <c:v>13454.02</c:v>
                </c:pt>
                <c:pt idx="27">
                  <c:v>229153.04</c:v>
                </c:pt>
                <c:pt idx="28">
                  <c:v>792726</c:v>
                </c:pt>
                <c:pt idx="29">
                  <c:v>468164.38</c:v>
                </c:pt>
                <c:pt idx="30">
                  <c:v>4197.9399999999996</c:v>
                </c:pt>
                <c:pt idx="31">
                  <c:v>56481.55</c:v>
                </c:pt>
                <c:pt idx="33">
                  <c:v>43185.65</c:v>
                </c:pt>
                <c:pt idx="35">
                  <c:v>7296.5</c:v>
                </c:pt>
                <c:pt idx="37">
                  <c:v>4323.95</c:v>
                </c:pt>
                <c:pt idx="38">
                  <c:v>14682.86</c:v>
                </c:pt>
                <c:pt idx="39">
                  <c:v>1569.7</c:v>
                </c:pt>
                <c:pt idx="40">
                  <c:v>3630.36</c:v>
                </c:pt>
                <c:pt idx="42">
                  <c:v>129.78</c:v>
                </c:pt>
                <c:pt idx="43">
                  <c:v>3435</c:v>
                </c:pt>
                <c:pt idx="46">
                  <c:v>6409.89</c:v>
                </c:pt>
              </c:numCache>
            </c:numRef>
          </c:val>
          <c:extLst>
            <c:ext xmlns:c16="http://schemas.microsoft.com/office/drawing/2014/chart" uri="{C3380CC4-5D6E-409C-BE32-E72D297353CC}">
              <c16:uniqueId val="{00000004-435B-4701-BD32-F0299CDB4A09}"/>
            </c:ext>
          </c:extLst>
        </c:ser>
        <c:dLbls>
          <c:showLegendKey val="0"/>
          <c:showVal val="0"/>
          <c:showCatName val="0"/>
          <c:showSerName val="0"/>
          <c:showPercent val="0"/>
          <c:showBubbleSize val="0"/>
        </c:dLbls>
        <c:gapWidth val="150"/>
        <c:overlap val="100"/>
        <c:axId val="242427887"/>
        <c:axId val="388786575"/>
      </c:barChart>
      <c:catAx>
        <c:axId val="242427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k-SK"/>
          </a:p>
        </c:txPr>
        <c:crossAx val="388786575"/>
        <c:crosses val="autoZero"/>
        <c:auto val="1"/>
        <c:lblAlgn val="ctr"/>
        <c:lblOffset val="100"/>
        <c:noMultiLvlLbl val="0"/>
      </c:catAx>
      <c:valAx>
        <c:axId val="388786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2424278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k-SK"/>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'3.20'!$A$6</c:f>
              <c:strCache>
                <c:ptCount val="1"/>
                <c:pt idx="0">
                  <c:v>priemerný zárobok za kontrakt</c:v>
                </c:pt>
              </c:strCache>
            </c:strRef>
          </c:tx>
          <c:spPr>
            <a:solidFill>
              <a:srgbClr val="E10600"/>
            </a:solidFill>
            <a:ln>
              <a:noFill/>
            </a:ln>
            <a:effectLst/>
          </c:spPr>
          <c:invertIfNegative val="0"/>
          <c:cat>
            <c:strRef>
              <c:f>'3.20'!$B$4:$P$4</c:f>
              <c:strCache>
                <c:ptCount val="15"/>
                <c:pt idx="0">
                  <c:v>AsÚ</c:v>
                </c:pt>
                <c:pt idx="1">
                  <c:v>GgÚ</c:v>
                </c:pt>
                <c:pt idx="2">
                  <c:v>ÚH</c:v>
                </c:pt>
                <c:pt idx="3">
                  <c:v>ÚVZ</c:v>
                </c:pt>
                <c:pt idx="4">
                  <c:v>CEMEA</c:v>
                </c:pt>
                <c:pt idx="5">
                  <c:v>FÚ</c:v>
                </c:pt>
                <c:pt idx="6">
                  <c:v>MÚ</c:v>
                </c:pt>
                <c:pt idx="7">
                  <c:v>ÚEF</c:v>
                </c:pt>
                <c:pt idx="8">
                  <c:v>ElÚ</c:v>
                </c:pt>
                <c:pt idx="9">
                  <c:v>ÚGt</c:v>
                </c:pt>
                <c:pt idx="10">
                  <c:v>ÚI</c:v>
                </c:pt>
                <c:pt idx="11">
                  <c:v>ÚMMS</c:v>
                </c:pt>
                <c:pt idx="12">
                  <c:v>ÚMV</c:v>
                </c:pt>
                <c:pt idx="13">
                  <c:v>ÚM</c:v>
                </c:pt>
                <c:pt idx="14">
                  <c:v>ÚSTARCH</c:v>
                </c:pt>
              </c:strCache>
            </c:strRef>
          </c:cat>
          <c:val>
            <c:numRef>
              <c:f>'3.20'!$B$6:$P$6</c:f>
              <c:numCache>
                <c:formatCode>General</c:formatCode>
                <c:ptCount val="15"/>
                <c:pt idx="0">
                  <c:v>0</c:v>
                </c:pt>
                <c:pt idx="1">
                  <c:v>500</c:v>
                </c:pt>
                <c:pt idx="2">
                  <c:v>2400</c:v>
                </c:pt>
                <c:pt idx="3" formatCode="0">
                  <c:v>12102.75</c:v>
                </c:pt>
                <c:pt idx="4">
                  <c:v>0</c:v>
                </c:pt>
                <c:pt idx="5">
                  <c:v>0</c:v>
                </c:pt>
                <c:pt idx="6">
                  <c:v>0</c:v>
                </c:pt>
                <c:pt idx="7">
                  <c:v>6780</c:v>
                </c:pt>
                <c:pt idx="8">
                  <c:v>0</c:v>
                </c:pt>
                <c:pt idx="9">
                  <c:v>2693</c:v>
                </c:pt>
                <c:pt idx="10" formatCode="0">
                  <c:v>9453.5</c:v>
                </c:pt>
                <c:pt idx="11" formatCode="0">
                  <c:v>8883.823529411764</c:v>
                </c:pt>
                <c:pt idx="12">
                  <c:v>52960</c:v>
                </c:pt>
                <c:pt idx="13">
                  <c:v>10098</c:v>
                </c:pt>
                <c:pt idx="14">
                  <c:v>700</c:v>
                </c:pt>
              </c:numCache>
            </c:numRef>
          </c:val>
          <c:extLst>
            <c:ext xmlns:c16="http://schemas.microsoft.com/office/drawing/2014/chart" uri="{C3380CC4-5D6E-409C-BE32-E72D297353CC}">
              <c16:uniqueId val="{00000000-939E-4B9E-885E-2E05C5CD6A88}"/>
            </c:ext>
          </c:extLst>
        </c:ser>
        <c:dLbls>
          <c:showLegendKey val="0"/>
          <c:showVal val="0"/>
          <c:showCatName val="0"/>
          <c:showSerName val="0"/>
          <c:showPercent val="0"/>
          <c:showBubbleSize val="0"/>
        </c:dLbls>
        <c:gapWidth val="219"/>
        <c:axId val="926618255"/>
        <c:axId val="926613679"/>
      </c:barChart>
      <c:lineChart>
        <c:grouping val="standard"/>
        <c:varyColors val="0"/>
        <c:ser>
          <c:idx val="2"/>
          <c:order val="2"/>
          <c:tx>
            <c:strRef>
              <c:f>'3.20'!$A$7</c:f>
              <c:strCache>
                <c:ptCount val="1"/>
                <c:pt idx="0">
                  <c:v>celkový zárobok</c:v>
                </c:pt>
              </c:strCache>
            </c:strRef>
          </c:tx>
          <c:spPr>
            <a:ln w="28575" cap="rnd">
              <a:solidFill>
                <a:srgbClr val="4FEDFF"/>
              </a:solidFill>
              <a:prstDash val="solid"/>
              <a:round/>
            </a:ln>
            <a:effectLst/>
          </c:spPr>
          <c:marker>
            <c:symbol val="none"/>
          </c:marker>
          <c:cat>
            <c:strRef>
              <c:f>'3.20'!$B$4:$P$4</c:f>
              <c:strCache>
                <c:ptCount val="15"/>
                <c:pt idx="0">
                  <c:v>AsÚ</c:v>
                </c:pt>
                <c:pt idx="1">
                  <c:v>GgÚ</c:v>
                </c:pt>
                <c:pt idx="2">
                  <c:v>ÚH</c:v>
                </c:pt>
                <c:pt idx="3">
                  <c:v>ÚVZ</c:v>
                </c:pt>
                <c:pt idx="4">
                  <c:v>CEMEA</c:v>
                </c:pt>
                <c:pt idx="5">
                  <c:v>FÚ</c:v>
                </c:pt>
                <c:pt idx="6">
                  <c:v>MÚ</c:v>
                </c:pt>
                <c:pt idx="7">
                  <c:v>ÚEF</c:v>
                </c:pt>
                <c:pt idx="8">
                  <c:v>ElÚ</c:v>
                </c:pt>
                <c:pt idx="9">
                  <c:v>ÚGt</c:v>
                </c:pt>
                <c:pt idx="10">
                  <c:v>ÚI</c:v>
                </c:pt>
                <c:pt idx="11">
                  <c:v>ÚMMS</c:v>
                </c:pt>
                <c:pt idx="12">
                  <c:v>ÚMV</c:v>
                </c:pt>
                <c:pt idx="13">
                  <c:v>ÚM</c:v>
                </c:pt>
                <c:pt idx="14">
                  <c:v>ÚSTARCH</c:v>
                </c:pt>
              </c:strCache>
            </c:strRef>
          </c:cat>
          <c:val>
            <c:numRef>
              <c:f>'3.20'!$B$7:$P$7</c:f>
              <c:numCache>
                <c:formatCode>General</c:formatCode>
                <c:ptCount val="15"/>
                <c:pt idx="0">
                  <c:v>0</c:v>
                </c:pt>
                <c:pt idx="1">
                  <c:v>500</c:v>
                </c:pt>
                <c:pt idx="2">
                  <c:v>2400</c:v>
                </c:pt>
                <c:pt idx="3">
                  <c:v>242055</c:v>
                </c:pt>
                <c:pt idx="4">
                  <c:v>0</c:v>
                </c:pt>
                <c:pt idx="5">
                  <c:v>0</c:v>
                </c:pt>
                <c:pt idx="6">
                  <c:v>0</c:v>
                </c:pt>
                <c:pt idx="7">
                  <c:v>6780</c:v>
                </c:pt>
                <c:pt idx="8">
                  <c:v>0</c:v>
                </c:pt>
                <c:pt idx="9">
                  <c:v>5386</c:v>
                </c:pt>
                <c:pt idx="10">
                  <c:v>18907</c:v>
                </c:pt>
                <c:pt idx="11">
                  <c:v>151025</c:v>
                </c:pt>
                <c:pt idx="12">
                  <c:v>52960</c:v>
                </c:pt>
                <c:pt idx="13">
                  <c:v>40392</c:v>
                </c:pt>
                <c:pt idx="14">
                  <c:v>700</c:v>
                </c:pt>
              </c:numCache>
            </c:numRef>
          </c:val>
          <c:smooth val="0"/>
          <c:extLst>
            <c:ext xmlns:c16="http://schemas.microsoft.com/office/drawing/2014/chart" uri="{C3380CC4-5D6E-409C-BE32-E72D297353CC}">
              <c16:uniqueId val="{00000001-939E-4B9E-885E-2E05C5CD6A88}"/>
            </c:ext>
          </c:extLst>
        </c:ser>
        <c:dLbls>
          <c:showLegendKey val="0"/>
          <c:showVal val="0"/>
          <c:showCatName val="0"/>
          <c:showSerName val="0"/>
          <c:showPercent val="0"/>
          <c:showBubbleSize val="0"/>
        </c:dLbls>
        <c:marker val="1"/>
        <c:smooth val="0"/>
        <c:axId val="926618255"/>
        <c:axId val="926613679"/>
      </c:lineChart>
      <c:scatterChart>
        <c:scatterStyle val="lineMarker"/>
        <c:varyColors val="0"/>
        <c:ser>
          <c:idx val="0"/>
          <c:order val="0"/>
          <c:tx>
            <c:strRef>
              <c:f>'3.20'!$A$5</c:f>
              <c:strCache>
                <c:ptCount val="1"/>
                <c:pt idx="0">
                  <c:v>počet kontraktov</c:v>
                </c:pt>
              </c:strCache>
            </c:strRef>
          </c:tx>
          <c:spPr>
            <a:ln w="25400" cap="rnd">
              <a:noFill/>
              <a:round/>
            </a:ln>
            <a:effectLst/>
          </c:spPr>
          <c:marker>
            <c:symbol val="triangle"/>
            <c:size val="4"/>
            <c:spPr>
              <a:solidFill>
                <a:srgbClr val="1E22AA"/>
              </a:solidFill>
              <a:ln w="9525">
                <a:solidFill>
                  <a:srgbClr val="1E22AA"/>
                </a:solidFill>
                <a:prstDash val="solid"/>
              </a:ln>
              <a:effectLst/>
            </c:spPr>
          </c:marker>
          <c:xVal>
            <c:strRef>
              <c:f>'3.20'!$B$4:$P$4</c:f>
              <c:strCache>
                <c:ptCount val="15"/>
                <c:pt idx="0">
                  <c:v>AsÚ</c:v>
                </c:pt>
                <c:pt idx="1">
                  <c:v>GgÚ</c:v>
                </c:pt>
                <c:pt idx="2">
                  <c:v>ÚH</c:v>
                </c:pt>
                <c:pt idx="3">
                  <c:v>ÚVZ</c:v>
                </c:pt>
                <c:pt idx="4">
                  <c:v>CEMEA</c:v>
                </c:pt>
                <c:pt idx="5">
                  <c:v>FÚ</c:v>
                </c:pt>
                <c:pt idx="6">
                  <c:v>MÚ</c:v>
                </c:pt>
                <c:pt idx="7">
                  <c:v>ÚEF</c:v>
                </c:pt>
                <c:pt idx="8">
                  <c:v>ElÚ</c:v>
                </c:pt>
                <c:pt idx="9">
                  <c:v>ÚGt</c:v>
                </c:pt>
                <c:pt idx="10">
                  <c:v>ÚI</c:v>
                </c:pt>
                <c:pt idx="11">
                  <c:v>ÚMMS</c:v>
                </c:pt>
                <c:pt idx="12">
                  <c:v>ÚMV</c:v>
                </c:pt>
                <c:pt idx="13">
                  <c:v>ÚM</c:v>
                </c:pt>
                <c:pt idx="14">
                  <c:v>ÚSTARCH</c:v>
                </c:pt>
              </c:strCache>
            </c:strRef>
          </c:xVal>
          <c:yVal>
            <c:numRef>
              <c:f>'3.20'!$B$5:$P$5</c:f>
              <c:numCache>
                <c:formatCode>General</c:formatCode>
                <c:ptCount val="15"/>
                <c:pt idx="0">
                  <c:v>0</c:v>
                </c:pt>
                <c:pt idx="1">
                  <c:v>1</c:v>
                </c:pt>
                <c:pt idx="2">
                  <c:v>1</c:v>
                </c:pt>
                <c:pt idx="3">
                  <c:v>20</c:v>
                </c:pt>
                <c:pt idx="4">
                  <c:v>0</c:v>
                </c:pt>
                <c:pt idx="5">
                  <c:v>1</c:v>
                </c:pt>
                <c:pt idx="6">
                  <c:v>1</c:v>
                </c:pt>
                <c:pt idx="7">
                  <c:v>1</c:v>
                </c:pt>
                <c:pt idx="8">
                  <c:v>0</c:v>
                </c:pt>
                <c:pt idx="9">
                  <c:v>2</c:v>
                </c:pt>
                <c:pt idx="10">
                  <c:v>2</c:v>
                </c:pt>
                <c:pt idx="11">
                  <c:v>17</c:v>
                </c:pt>
                <c:pt idx="12">
                  <c:v>1</c:v>
                </c:pt>
                <c:pt idx="13">
                  <c:v>4</c:v>
                </c:pt>
                <c:pt idx="14">
                  <c:v>1</c:v>
                </c:pt>
              </c:numCache>
            </c:numRef>
          </c:yVal>
          <c:smooth val="0"/>
          <c:extLst>
            <c:ext xmlns:c16="http://schemas.microsoft.com/office/drawing/2014/chart" uri="{C3380CC4-5D6E-409C-BE32-E72D297353CC}">
              <c16:uniqueId val="{00000002-939E-4B9E-885E-2E05C5CD6A88}"/>
            </c:ext>
          </c:extLst>
        </c:ser>
        <c:dLbls>
          <c:showLegendKey val="0"/>
          <c:showVal val="0"/>
          <c:showCatName val="0"/>
          <c:showSerName val="0"/>
          <c:showPercent val="0"/>
          <c:showBubbleSize val="0"/>
        </c:dLbls>
        <c:axId val="926597455"/>
        <c:axId val="926594543"/>
      </c:scatterChart>
      <c:catAx>
        <c:axId val="926618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926613679"/>
        <c:crossesAt val="0"/>
        <c:auto val="1"/>
        <c:lblAlgn val="ctr"/>
        <c:lblOffset val="100"/>
        <c:noMultiLvlLbl val="0"/>
      </c:catAx>
      <c:valAx>
        <c:axId val="926613679"/>
        <c:scaling>
          <c:orientation val="minMax"/>
          <c:max val="25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926618255"/>
        <c:crosses val="autoZero"/>
        <c:crossBetween val="between"/>
      </c:valAx>
      <c:valAx>
        <c:axId val="926594543"/>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926597455"/>
        <c:crosses val="max"/>
        <c:crossBetween val="midCat"/>
      </c:valAx>
      <c:valAx>
        <c:axId val="926597455"/>
        <c:scaling>
          <c:orientation val="minMax"/>
        </c:scaling>
        <c:delete val="1"/>
        <c:axPos val="b"/>
        <c:numFmt formatCode="General" sourceLinked="1"/>
        <c:majorTickMark val="out"/>
        <c:minorTickMark val="none"/>
        <c:tickLblPos val="nextTo"/>
        <c:crossAx val="926594543"/>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'2.2'!$C$4:$C$4</c:f>
              <c:strCache>
                <c:ptCount val="1"/>
                <c:pt idx="0">
                  <c:v>business 2021</c:v>
                </c:pt>
              </c:strCache>
            </c:strRef>
          </c:tx>
          <c:spPr>
            <a:ln w="19050" cap="rnd">
              <a:noFill/>
              <a:round/>
            </a:ln>
            <a:effectLst/>
          </c:spPr>
          <c:marker>
            <c:symbol val="circle"/>
            <c:size val="5"/>
            <c:spPr>
              <a:solidFill>
                <a:schemeClr val="bg2"/>
              </a:solidFill>
              <a:ln w="9525">
                <a:noFill/>
              </a:ln>
              <a:effectLst/>
            </c:spPr>
          </c:marker>
          <c:dPt>
            <c:idx val="25"/>
            <c:marker>
              <c:symbol val="circle"/>
              <c:size val="5"/>
              <c:spPr>
                <a:solidFill>
                  <a:schemeClr val="accent1"/>
                </a:solidFill>
                <a:ln w="9525">
                  <a:noFill/>
                </a:ln>
                <a:effectLst/>
              </c:spPr>
            </c:marker>
            <c:bubble3D val="0"/>
            <c:extLst>
              <c:ext xmlns:c16="http://schemas.microsoft.com/office/drawing/2014/chart" uri="{C3380CC4-5D6E-409C-BE32-E72D297353CC}">
                <c16:uniqueId val="{0000001C-3C2B-46DD-AA33-B0F3A38A1EF9}"/>
              </c:ext>
            </c:extLst>
          </c:dPt>
          <c:dLbls>
            <c:dLbl>
              <c:idx val="0"/>
              <c:tx>
                <c:rich>
                  <a:bodyPr/>
                  <a:lstStyle/>
                  <a:p>
                    <a:fld id="{62219000-7979-47CA-A94E-A10ED4AC64EE}"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C2B-46DD-AA33-B0F3A38A1EF9}"/>
                </c:ext>
              </c:extLst>
            </c:dLbl>
            <c:dLbl>
              <c:idx val="1"/>
              <c:tx>
                <c:rich>
                  <a:bodyPr/>
                  <a:lstStyle/>
                  <a:p>
                    <a:fld id="{DB51F644-33BE-4925-9A0C-A7F1A52CBF59}"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C2B-46DD-AA33-B0F3A38A1EF9}"/>
                </c:ext>
              </c:extLst>
            </c:dLbl>
            <c:dLbl>
              <c:idx val="2"/>
              <c:tx>
                <c:rich>
                  <a:bodyPr/>
                  <a:lstStyle/>
                  <a:p>
                    <a:fld id="{554796BA-301F-4898-A4A6-043CDBA3F5F8}"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C2B-46DD-AA33-B0F3A38A1EF9}"/>
                </c:ext>
              </c:extLst>
            </c:dLbl>
            <c:dLbl>
              <c:idx val="3"/>
              <c:tx>
                <c:rich>
                  <a:bodyPr/>
                  <a:lstStyle/>
                  <a:p>
                    <a:fld id="{6F7E3357-3955-4A7D-BD27-CA951A9B5529}"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C2B-46DD-AA33-B0F3A38A1EF9}"/>
                </c:ext>
              </c:extLst>
            </c:dLbl>
            <c:dLbl>
              <c:idx val="4"/>
              <c:tx>
                <c:rich>
                  <a:bodyPr/>
                  <a:lstStyle/>
                  <a:p>
                    <a:fld id="{6D44F6AB-C95C-4899-95FA-3943BB0F1379}"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C2B-46DD-AA33-B0F3A38A1EF9}"/>
                </c:ext>
              </c:extLst>
            </c:dLbl>
            <c:dLbl>
              <c:idx val="5"/>
              <c:tx>
                <c:rich>
                  <a:bodyPr/>
                  <a:lstStyle/>
                  <a:p>
                    <a:fld id="{AF18540A-6DDE-43BF-AD4C-DA5C540D4463}"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C2B-46DD-AA33-B0F3A38A1EF9}"/>
                </c:ext>
              </c:extLst>
            </c:dLbl>
            <c:dLbl>
              <c:idx val="6"/>
              <c:tx>
                <c:rich>
                  <a:bodyPr/>
                  <a:lstStyle/>
                  <a:p>
                    <a:fld id="{5D39E3F4-6747-407C-B5EA-E685A4871930}"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C2B-46DD-AA33-B0F3A38A1EF9}"/>
                </c:ext>
              </c:extLst>
            </c:dLbl>
            <c:dLbl>
              <c:idx val="7"/>
              <c:tx>
                <c:rich>
                  <a:bodyPr/>
                  <a:lstStyle/>
                  <a:p>
                    <a:fld id="{D7CC1563-F676-4E3D-88E1-E1A876E40FF1}"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C2B-46DD-AA33-B0F3A38A1EF9}"/>
                </c:ext>
              </c:extLst>
            </c:dLbl>
            <c:dLbl>
              <c:idx val="8"/>
              <c:tx>
                <c:rich>
                  <a:bodyPr/>
                  <a:lstStyle/>
                  <a:p>
                    <a:fld id="{FE41778B-0DAB-4CCE-A076-D82746B37E3E}"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C2B-46DD-AA33-B0F3A38A1EF9}"/>
                </c:ext>
              </c:extLst>
            </c:dLbl>
            <c:dLbl>
              <c:idx val="9"/>
              <c:tx>
                <c:rich>
                  <a:bodyPr/>
                  <a:lstStyle/>
                  <a:p>
                    <a:fld id="{4D546FC2-B2B9-457A-85F8-CE74B92D53A8}"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C2B-46DD-AA33-B0F3A38A1EF9}"/>
                </c:ext>
              </c:extLst>
            </c:dLbl>
            <c:dLbl>
              <c:idx val="10"/>
              <c:tx>
                <c:rich>
                  <a:bodyPr/>
                  <a:lstStyle/>
                  <a:p>
                    <a:fld id="{4A1049F4-ADEE-43F0-A59F-8D811D3D8C54}"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3C2B-46DD-AA33-B0F3A38A1EF9}"/>
                </c:ext>
              </c:extLst>
            </c:dLbl>
            <c:dLbl>
              <c:idx val="11"/>
              <c:tx>
                <c:rich>
                  <a:bodyPr/>
                  <a:lstStyle/>
                  <a:p>
                    <a:fld id="{F5D40BB0-374C-4CEE-9BB3-5F2B25065682}"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C2B-46DD-AA33-B0F3A38A1EF9}"/>
                </c:ext>
              </c:extLst>
            </c:dLbl>
            <c:dLbl>
              <c:idx val="12"/>
              <c:tx>
                <c:rich>
                  <a:bodyPr/>
                  <a:lstStyle/>
                  <a:p>
                    <a:fld id="{A51AC041-A971-414B-98D8-EA18D752F3CE}"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C2B-46DD-AA33-B0F3A38A1EF9}"/>
                </c:ext>
              </c:extLst>
            </c:dLbl>
            <c:dLbl>
              <c:idx val="13"/>
              <c:tx>
                <c:rich>
                  <a:bodyPr/>
                  <a:lstStyle/>
                  <a:p>
                    <a:fld id="{DF91F64A-8913-4F44-9F48-BA03A21EB3FF}"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C2B-46DD-AA33-B0F3A38A1EF9}"/>
                </c:ext>
              </c:extLst>
            </c:dLbl>
            <c:dLbl>
              <c:idx val="14"/>
              <c:tx>
                <c:rich>
                  <a:bodyPr/>
                  <a:lstStyle/>
                  <a:p>
                    <a:fld id="{D6B926C8-569B-4BBE-93D4-078B91F6C954}"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3C2B-46DD-AA33-B0F3A38A1EF9}"/>
                </c:ext>
              </c:extLst>
            </c:dLbl>
            <c:dLbl>
              <c:idx val="15"/>
              <c:tx>
                <c:rich>
                  <a:bodyPr/>
                  <a:lstStyle/>
                  <a:p>
                    <a:fld id="{730EB49C-6777-4A30-B895-32CE411CC19E}"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3C2B-46DD-AA33-B0F3A38A1EF9}"/>
                </c:ext>
              </c:extLst>
            </c:dLbl>
            <c:dLbl>
              <c:idx val="16"/>
              <c:tx>
                <c:rich>
                  <a:bodyPr/>
                  <a:lstStyle/>
                  <a:p>
                    <a:fld id="{AD6AF4C5-F03C-4901-803C-CAEB596DF8EC}"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3C2B-46DD-AA33-B0F3A38A1EF9}"/>
                </c:ext>
              </c:extLst>
            </c:dLbl>
            <c:dLbl>
              <c:idx val="17"/>
              <c:tx>
                <c:rich>
                  <a:bodyPr/>
                  <a:lstStyle/>
                  <a:p>
                    <a:fld id="{70C90F9D-24D9-4BBB-B452-7DB3E6AECC9D}"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3C2B-46DD-AA33-B0F3A38A1EF9}"/>
                </c:ext>
              </c:extLst>
            </c:dLbl>
            <c:dLbl>
              <c:idx val="18"/>
              <c:tx>
                <c:rich>
                  <a:bodyPr/>
                  <a:lstStyle/>
                  <a:p>
                    <a:fld id="{68FB99F6-E17B-4E66-AF5D-4F4C5718B01D}"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3C2B-46DD-AA33-B0F3A38A1EF9}"/>
                </c:ext>
              </c:extLst>
            </c:dLbl>
            <c:dLbl>
              <c:idx val="19"/>
              <c:tx>
                <c:rich>
                  <a:bodyPr/>
                  <a:lstStyle/>
                  <a:p>
                    <a:fld id="{1D70B841-A1F4-4028-BB05-7FFCFA7FCFBA}"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3C2B-46DD-AA33-B0F3A38A1EF9}"/>
                </c:ext>
              </c:extLst>
            </c:dLbl>
            <c:dLbl>
              <c:idx val="20"/>
              <c:tx>
                <c:rich>
                  <a:bodyPr/>
                  <a:lstStyle/>
                  <a:p>
                    <a:fld id="{629BCCC3-350C-45CD-937D-1B6D04D81DC8}"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3C2B-46DD-AA33-B0F3A38A1EF9}"/>
                </c:ext>
              </c:extLst>
            </c:dLbl>
            <c:dLbl>
              <c:idx val="21"/>
              <c:tx>
                <c:rich>
                  <a:bodyPr/>
                  <a:lstStyle/>
                  <a:p>
                    <a:fld id="{74A0D133-52CF-495B-8C14-A8841BA60471}"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3C2B-46DD-AA33-B0F3A38A1EF9}"/>
                </c:ext>
              </c:extLst>
            </c:dLbl>
            <c:dLbl>
              <c:idx val="22"/>
              <c:tx>
                <c:rich>
                  <a:bodyPr/>
                  <a:lstStyle/>
                  <a:p>
                    <a:fld id="{9C925BB0-A0A1-43B4-B0CB-03DAD1D9C7A3}"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3C2B-46DD-AA33-B0F3A38A1EF9}"/>
                </c:ext>
              </c:extLst>
            </c:dLbl>
            <c:dLbl>
              <c:idx val="23"/>
              <c:tx>
                <c:rich>
                  <a:bodyPr/>
                  <a:lstStyle/>
                  <a:p>
                    <a:fld id="{5E1F2D47-13E1-419E-AB67-6D40BF2FB173}"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3C2B-46DD-AA33-B0F3A38A1EF9}"/>
                </c:ext>
              </c:extLst>
            </c:dLbl>
            <c:dLbl>
              <c:idx val="24"/>
              <c:tx>
                <c:rich>
                  <a:bodyPr/>
                  <a:lstStyle/>
                  <a:p>
                    <a:fld id="{4E12625D-0C8C-4ED4-B736-9F88E27DFE16}"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3C2B-46DD-AA33-B0F3A38A1EF9}"/>
                </c:ext>
              </c:extLst>
            </c:dLbl>
            <c:dLbl>
              <c:idx val="25"/>
              <c:tx>
                <c:rich>
                  <a:bodyPr/>
                  <a:lstStyle/>
                  <a:p>
                    <a:fld id="{BAE54AAE-62EF-452D-9531-E5547DBB7081}"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3C2B-46DD-AA33-B0F3A38A1EF9}"/>
                </c:ext>
              </c:extLst>
            </c:dLbl>
            <c:dLbl>
              <c:idx val="26"/>
              <c:tx>
                <c:rich>
                  <a:bodyPr/>
                  <a:lstStyle/>
                  <a:p>
                    <a:fld id="{05E9FA69-C1D2-4596-B198-7CD54277996F}"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3C2B-46DD-AA33-B0F3A38A1EF9}"/>
                </c:ext>
              </c:extLst>
            </c:dLbl>
            <c:dLbl>
              <c:idx val="27"/>
              <c:tx>
                <c:rich>
                  <a:bodyPr/>
                  <a:lstStyle/>
                  <a:p>
                    <a:fld id="{85C1A437-BF47-4A5C-9331-D92E8B3C9FB0}"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3C2B-46DD-AA33-B0F3A38A1EF9}"/>
                </c:ext>
              </c:extLst>
            </c:dLbl>
            <c:dLbl>
              <c:idx val="28"/>
              <c:tx>
                <c:rich>
                  <a:bodyPr/>
                  <a:lstStyle/>
                  <a:p>
                    <a:fld id="{57520510-4692-46CB-B56D-99427318BE2D}"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3C2B-46DD-AA33-B0F3A38A1EF9}"/>
                </c:ext>
              </c:extLst>
            </c:dLbl>
            <c:dLbl>
              <c:idx val="29"/>
              <c:tx>
                <c:rich>
                  <a:bodyPr/>
                  <a:lstStyle/>
                  <a:p>
                    <a:fld id="{1737A5DD-9D7D-4C3F-B487-A6615D2ECD92}"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3C2B-46DD-AA33-B0F3A38A1EF9}"/>
                </c:ext>
              </c:extLst>
            </c:dLbl>
            <c:dLbl>
              <c:idx val="30"/>
              <c:tx>
                <c:rich>
                  <a:bodyPr/>
                  <a:lstStyle/>
                  <a:p>
                    <a:fld id="{D46B7E75-A05C-4B74-B753-B6AD99E86098}"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3C2B-46DD-AA33-B0F3A38A1EF9}"/>
                </c:ext>
              </c:extLst>
            </c:dLbl>
            <c:dLbl>
              <c:idx val="31"/>
              <c:tx>
                <c:rich>
                  <a:bodyPr/>
                  <a:lstStyle/>
                  <a:p>
                    <a:fld id="{D35B6548-0378-4B00-9566-1463402298BC}"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3C2B-46DD-AA33-B0F3A38A1EF9}"/>
                </c:ext>
              </c:extLst>
            </c:dLbl>
            <c:dLbl>
              <c:idx val="32"/>
              <c:tx>
                <c:rich>
                  <a:bodyPr/>
                  <a:lstStyle/>
                  <a:p>
                    <a:fld id="{9FC6CCC1-8912-442A-9101-7020CD576B5C}"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3C2B-46DD-AA33-B0F3A38A1EF9}"/>
                </c:ext>
              </c:extLst>
            </c:dLbl>
            <c:dLbl>
              <c:idx val="33"/>
              <c:tx>
                <c:rich>
                  <a:bodyPr/>
                  <a:lstStyle/>
                  <a:p>
                    <a:fld id="{A4942B12-CFF0-49A5-826C-3A0F29B92847}"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3C2B-46DD-AA33-B0F3A38A1EF9}"/>
                </c:ext>
              </c:extLst>
            </c:dLbl>
            <c:dLbl>
              <c:idx val="34"/>
              <c:tx>
                <c:rich>
                  <a:bodyPr/>
                  <a:lstStyle/>
                  <a:p>
                    <a:fld id="{5FEBDD31-E255-4CDD-9267-CCD84A35B20C}" type="CELLRANGE">
                      <a:rPr lang="en-US"/>
                      <a:pPr/>
                      <a:t>[CELLRANGE]</a:t>
                    </a:fld>
                    <a:endParaRPr lang="sk-SK"/>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3C2B-46DD-AA33-B0F3A38A1EF9}"/>
                </c:ext>
              </c:extLst>
            </c:dLbl>
            <c:spPr>
              <a:solidFill>
                <a:srgbClr val="FFFFFF">
                  <a:alpha val="0"/>
                </a:srgbClr>
              </a:solidFill>
              <a:ln>
                <a:noFill/>
              </a:ln>
              <a:effectLst/>
            </c:spPr>
            <c:txPr>
              <a:bodyPr rot="0" spcFirstLastPara="1" vertOverflow="clip" horzOverflow="clip" vert="horz" wrap="non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sk-SK"/>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trendline>
            <c:spPr>
              <a:ln w="19050" cap="rnd">
                <a:solidFill>
                  <a:schemeClr val="bg2"/>
                </a:solidFill>
                <a:prstDash val="sysDot"/>
              </a:ln>
              <a:effectLst/>
            </c:spPr>
            <c:trendlineType val="linear"/>
            <c:dispRSqr val="0"/>
            <c:dispEq val="0"/>
          </c:trendline>
          <c:xVal>
            <c:numRef>
              <c:f>'2.2'!$B$5:$B$39</c:f>
              <c:numCache>
                <c:formatCode>#,##0.00</c:formatCode>
                <c:ptCount val="35"/>
                <c:pt idx="0">
                  <c:v>7.6E-3</c:v>
                </c:pt>
                <c:pt idx="1">
                  <c:v>7.7000000000000002E-3</c:v>
                </c:pt>
                <c:pt idx="2">
                  <c:v>2.5999999999999999E-3</c:v>
                </c:pt>
                <c:pt idx="3">
                  <c:v>7.4000000000000003E-3</c:v>
                </c:pt>
                <c:pt idx="4">
                  <c:v>1.06E-2</c:v>
                </c:pt>
                <c:pt idx="5">
                  <c:v>1.04E-2</c:v>
                </c:pt>
                <c:pt idx="6">
                  <c:v>7.4999999999999997E-3</c:v>
                </c:pt>
                <c:pt idx="7">
                  <c:v>2.1000000000000003E-3</c:v>
                </c:pt>
                <c:pt idx="8">
                  <c:v>7.6E-3</c:v>
                </c:pt>
                <c:pt idx="9">
                  <c:v>6.1999999999999998E-3</c:v>
                </c:pt>
                <c:pt idx="10">
                  <c:v>7.1999999999999998E-3</c:v>
                </c:pt>
                <c:pt idx="11">
                  <c:v>6.6E-3</c:v>
                </c:pt>
                <c:pt idx="12">
                  <c:v>5.5000000000000005E-3</c:v>
                </c:pt>
                <c:pt idx="13">
                  <c:v>3.3999999999999998E-3</c:v>
                </c:pt>
                <c:pt idx="14">
                  <c:v>4.7000000000000002E-3</c:v>
                </c:pt>
                <c:pt idx="15">
                  <c:v>5.6000000000000008E-3</c:v>
                </c:pt>
                <c:pt idx="16">
                  <c:v>5.5000000000000005E-3</c:v>
                </c:pt>
                <c:pt idx="17">
                  <c:v>4.0000000000000001E-3</c:v>
                </c:pt>
                <c:pt idx="18">
                  <c:v>2.4000000000000002E-3</c:v>
                </c:pt>
                <c:pt idx="19">
                  <c:v>7.4000000000000003E-3</c:v>
                </c:pt>
                <c:pt idx="20">
                  <c:v>9.4999999999999998E-3</c:v>
                </c:pt>
                <c:pt idx="21">
                  <c:v>5.3E-3</c:v>
                </c:pt>
                <c:pt idx="22">
                  <c:v>6.4000000000000003E-3</c:v>
                </c:pt>
                <c:pt idx="23">
                  <c:v>1.8000000000000002E-3</c:v>
                </c:pt>
                <c:pt idx="24">
                  <c:v>5.5000000000000005E-3</c:v>
                </c:pt>
                <c:pt idx="25">
                  <c:v>4.1000000000000003E-3</c:v>
                </c:pt>
                <c:pt idx="26">
                  <c:v>9.0999999999999987E-3</c:v>
                </c:pt>
                <c:pt idx="27">
                  <c:v>9.4000000000000004E-3</c:v>
                </c:pt>
                <c:pt idx="28">
                  <c:v>8.0000000000000002E-3</c:v>
                </c:pt>
                <c:pt idx="29">
                  <c:v>9.0000000000000011E-3</c:v>
                </c:pt>
                <c:pt idx="30">
                  <c:v>9.4000000000000004E-3</c:v>
                </c:pt>
                <c:pt idx="31">
                  <c:v>7.0999999999999995E-3</c:v>
                </c:pt>
                <c:pt idx="32">
                  <c:v>5.7000000000000002E-3</c:v>
                </c:pt>
                <c:pt idx="33">
                  <c:v>6.5000000000000006E-3</c:v>
                </c:pt>
                <c:pt idx="34">
                  <c:v>9.0999999999999987E-3</c:v>
                </c:pt>
              </c:numCache>
            </c:numRef>
          </c:xVal>
          <c:yVal>
            <c:numRef>
              <c:f>'2.2'!$C$5:$C$39</c:f>
              <c:numCache>
                <c:formatCode>General</c:formatCode>
                <c:ptCount val="35"/>
                <c:pt idx="0">
                  <c:v>1.49E-2</c:v>
                </c:pt>
                <c:pt idx="1">
                  <c:v>2.4199999999999999E-2</c:v>
                </c:pt>
                <c:pt idx="2">
                  <c:v>5.1000000000000004E-3</c:v>
                </c:pt>
                <c:pt idx="3">
                  <c:v>1.2500000000000001E-2</c:v>
                </c:pt>
                <c:pt idx="4">
                  <c:v>1.7500000000000002E-2</c:v>
                </c:pt>
                <c:pt idx="5">
                  <c:v>2.0899999999999998E-2</c:v>
                </c:pt>
                <c:pt idx="6">
                  <c:v>9.7999999999999997E-3</c:v>
                </c:pt>
                <c:pt idx="7">
                  <c:v>8.3999999999999995E-3</c:v>
                </c:pt>
                <c:pt idx="8">
                  <c:v>6.8999999999999999E-3</c:v>
                </c:pt>
                <c:pt idx="9">
                  <c:v>8.0000000000000002E-3</c:v>
                </c:pt>
                <c:pt idx="10">
                  <c:v>1.4499999999999999E-2</c:v>
                </c:pt>
                <c:pt idx="11">
                  <c:v>5.7999999999999996E-3</c:v>
                </c:pt>
                <c:pt idx="12">
                  <c:v>9.1000000000000004E-3</c:v>
                </c:pt>
                <c:pt idx="13">
                  <c:v>4.0999999999999995E-3</c:v>
                </c:pt>
                <c:pt idx="14">
                  <c:v>2.3E-3</c:v>
                </c:pt>
                <c:pt idx="15">
                  <c:v>5.4000000000000003E-3</c:v>
                </c:pt>
                <c:pt idx="16">
                  <c:v>4.6999999999999993E-3</c:v>
                </c:pt>
                <c:pt idx="17">
                  <c:v>1.24E-2</c:v>
                </c:pt>
                <c:pt idx="18">
                  <c:v>4.0000000000000001E-3</c:v>
                </c:pt>
                <c:pt idx="19">
                  <c:v>1.52E-2</c:v>
                </c:pt>
                <c:pt idx="20">
                  <c:v>2.2200000000000001E-2</c:v>
                </c:pt>
                <c:pt idx="21">
                  <c:v>9.1000000000000004E-3</c:v>
                </c:pt>
                <c:pt idx="22">
                  <c:v>0.01</c:v>
                </c:pt>
                <c:pt idx="23">
                  <c:v>2.8999999999999998E-3</c:v>
                </c:pt>
                <c:pt idx="24">
                  <c:v>1.5700000000000002E-2</c:v>
                </c:pt>
                <c:pt idx="25">
                  <c:v>5.1999999999999998E-3</c:v>
                </c:pt>
                <c:pt idx="26">
                  <c:v>2.06E-2</c:v>
                </c:pt>
                <c:pt idx="27">
                  <c:v>2.41E-2</c:v>
                </c:pt>
                <c:pt idx="28">
                  <c:v>2.0099999999999996E-2</c:v>
                </c:pt>
                <c:pt idx="29">
                  <c:v>1.04E-2</c:v>
                </c:pt>
                <c:pt idx="30" formatCode="#\ ##0.##########">
                  <c:v>2.1299999999999999E-2</c:v>
                </c:pt>
                <c:pt idx="31" formatCode="#\ ##0.##########">
                  <c:v>2.58E-2</c:v>
                </c:pt>
                <c:pt idx="32" formatCode="#\ ##0.##########">
                  <c:v>1.84E-2</c:v>
                </c:pt>
                <c:pt idx="33" formatCode="#\ ##0.##########">
                  <c:v>2.5699999999999997E-2</c:v>
                </c:pt>
                <c:pt idx="34" formatCode="#\ ##0.##########">
                  <c:v>3.7900000000000003E-2</c:v>
                </c:pt>
              </c:numCache>
            </c:numRef>
          </c:yVal>
          <c:smooth val="0"/>
          <c:extLst>
            <c:ext xmlns:c15="http://schemas.microsoft.com/office/drawing/2012/chart" uri="{02D57815-91ED-43cb-92C2-25804820EDAC}">
              <c15:datalabelsRange>
                <c15:f>'2.2'!$A$5:$A$39</c15:f>
                <c15:dlblRangeCache>
                  <c:ptCount val="35"/>
                  <c:pt idx="0">
                    <c:v>EÚ 27</c:v>
                  </c:pt>
                  <c:pt idx="1">
                    <c:v>BE</c:v>
                  </c:pt>
                  <c:pt idx="2">
                    <c:v>BG</c:v>
                  </c:pt>
                  <c:pt idx="3">
                    <c:v>CZ</c:v>
                  </c:pt>
                  <c:pt idx="4">
                    <c:v>DK</c:v>
                  </c:pt>
                  <c:pt idx="5">
                    <c:v>DE</c:v>
                  </c:pt>
                  <c:pt idx="6">
                    <c:v>EE</c:v>
                  </c:pt>
                  <c:pt idx="7">
                    <c:v>IE</c:v>
                  </c:pt>
                  <c:pt idx="8">
                    <c:v>EL</c:v>
                  </c:pt>
                  <c:pt idx="9">
                    <c:v>ES</c:v>
                  </c:pt>
                  <c:pt idx="10">
                    <c:v>FR</c:v>
                  </c:pt>
                  <c:pt idx="11">
                    <c:v>HR</c:v>
                  </c:pt>
                  <c:pt idx="12">
                    <c:v>IT</c:v>
                  </c:pt>
                  <c:pt idx="13">
                    <c:v>CY</c:v>
                  </c:pt>
                  <c:pt idx="14">
                    <c:v>LV</c:v>
                  </c:pt>
                  <c:pt idx="15">
                    <c:v>LT</c:v>
                  </c:pt>
                  <c:pt idx="16">
                    <c:v>LU</c:v>
                  </c:pt>
                  <c:pt idx="17">
                    <c:v>HU</c:v>
                  </c:pt>
                  <c:pt idx="18">
                    <c:v>MT</c:v>
                  </c:pt>
                  <c:pt idx="19">
                    <c:v>NL</c:v>
                  </c:pt>
                  <c:pt idx="20">
                    <c:v>AT</c:v>
                  </c:pt>
                  <c:pt idx="21">
                    <c:v>PL</c:v>
                  </c:pt>
                  <c:pt idx="22">
                    <c:v>PT</c:v>
                  </c:pt>
                  <c:pt idx="23">
                    <c:v>RO</c:v>
                  </c:pt>
                  <c:pt idx="24">
                    <c:v>SI</c:v>
                  </c:pt>
                  <c:pt idx="25">
                    <c:v>SK</c:v>
                  </c:pt>
                  <c:pt idx="26">
                    <c:v>FI</c:v>
                  </c:pt>
                  <c:pt idx="27">
                    <c:v>SE</c:v>
                  </c:pt>
                  <c:pt idx="28">
                    <c:v>IS</c:v>
                  </c:pt>
                  <c:pt idx="29">
                    <c:v>NO</c:v>
                  </c:pt>
                  <c:pt idx="30">
                    <c:v>CH</c:v>
                  </c:pt>
                  <c:pt idx="31">
                    <c:v>US</c:v>
                  </c:pt>
                  <c:pt idx="32">
                    <c:v>CN</c:v>
                  </c:pt>
                  <c:pt idx="33">
                    <c:v>JP</c:v>
                  </c:pt>
                  <c:pt idx="34">
                    <c:v>KR</c:v>
                  </c:pt>
                </c15:dlblRangeCache>
              </c15:datalabelsRange>
            </c:ext>
            <c:ext xmlns:c16="http://schemas.microsoft.com/office/drawing/2014/chart" uri="{C3380CC4-5D6E-409C-BE32-E72D297353CC}">
              <c16:uniqueId val="{00000000-3C2B-46DD-AA33-B0F3A38A1EF9}"/>
            </c:ext>
          </c:extLst>
        </c:ser>
        <c:dLbls>
          <c:showLegendKey val="0"/>
          <c:showVal val="0"/>
          <c:showCatName val="0"/>
          <c:showSerName val="0"/>
          <c:showPercent val="0"/>
          <c:showBubbleSize val="0"/>
        </c:dLbls>
        <c:axId val="710442464"/>
        <c:axId val="719664624"/>
      </c:scatterChart>
      <c:valAx>
        <c:axId val="7104424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r>
                  <a:rPr lang="sk-SK" sz="700"/>
                  <a:t>verejný sektor</a:t>
                </a:r>
                <a:endParaRPr lang="en-GB" sz="700"/>
              </a:p>
            </c:rich>
          </c:tx>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k-SK"/>
            </a:p>
          </c:txPr>
        </c:title>
        <c:numFmt formatCode="0.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k-SK"/>
          </a:p>
        </c:txPr>
        <c:crossAx val="719664624"/>
        <c:crosses val="autoZero"/>
        <c:crossBetween val="midCat"/>
      </c:valAx>
      <c:valAx>
        <c:axId val="719664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r>
                  <a:rPr lang="sk-SK" sz="700"/>
                  <a:t>súkromný</a:t>
                </a:r>
                <a:r>
                  <a:rPr lang="sk-SK" sz="700" baseline="0"/>
                  <a:t> sektor</a:t>
                </a:r>
                <a:endParaRPr lang="en-GB" sz="700"/>
              </a:p>
            </c:rich>
          </c:tx>
          <c:overlay val="0"/>
          <c:spPr>
            <a:noFill/>
            <a:ln>
              <a:noFill/>
            </a:ln>
            <a:effectLst/>
          </c:spPr>
          <c:txPr>
            <a:bodyPr rot="-54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k-SK"/>
            </a:p>
          </c:txPr>
        </c:title>
        <c:numFmt formatCode="0.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k-SK"/>
          </a:p>
        </c:txPr>
        <c:crossAx val="7104424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'3.20'!$A$6</c:f>
              <c:strCache>
                <c:ptCount val="1"/>
                <c:pt idx="0">
                  <c:v>priemerný zárobok za kontrakt</c:v>
                </c:pt>
              </c:strCache>
            </c:strRef>
          </c:tx>
          <c:spPr>
            <a:solidFill>
              <a:srgbClr val="E10600"/>
            </a:solidFill>
            <a:ln>
              <a:noFill/>
            </a:ln>
            <a:effectLst/>
          </c:spPr>
          <c:invertIfNegative val="0"/>
          <c:cat>
            <c:strRef>
              <c:f>'3.20'!$Q$4:$AC$4</c:f>
              <c:strCache>
                <c:ptCount val="13"/>
                <c:pt idx="0">
                  <c:v>BMC</c:v>
                </c:pt>
                <c:pt idx="1">
                  <c:v>CEM</c:v>
                </c:pt>
                <c:pt idx="2">
                  <c:v>NiÚ</c:v>
                </c:pt>
                <c:pt idx="3">
                  <c:v>CBv</c:v>
                </c:pt>
                <c:pt idx="4">
                  <c:v>ChÚ</c:v>
                </c:pt>
                <c:pt idx="5">
                  <c:v>ÚACH</c:v>
                </c:pt>
                <c:pt idx="6">
                  <c:v>ÚMB</c:v>
                </c:pt>
                <c:pt idx="7">
                  <c:v>ÚPol</c:v>
                </c:pt>
                <c:pt idx="8">
                  <c:v>ÚZ</c:v>
                </c:pt>
                <c:pt idx="9">
                  <c:v>CBRB</c:v>
                </c:pt>
                <c:pt idx="10">
                  <c:v>PaÚ</c:v>
                </c:pt>
                <c:pt idx="11">
                  <c:v>ÚEL</c:v>
                </c:pt>
                <c:pt idx="12">
                  <c:v>ÚKE</c:v>
                </c:pt>
              </c:strCache>
            </c:strRef>
          </c:cat>
          <c:val>
            <c:numRef>
              <c:f>'3.20'!$Q$6:$AC$6</c:f>
              <c:numCache>
                <c:formatCode>General</c:formatCode>
                <c:ptCount val="13"/>
                <c:pt idx="0" formatCode="0">
                  <c:v>4211.3190476190475</c:v>
                </c:pt>
                <c:pt idx="1">
                  <c:v>214145</c:v>
                </c:pt>
                <c:pt idx="2">
                  <c:v>0</c:v>
                </c:pt>
                <c:pt idx="3">
                  <c:v>0</c:v>
                </c:pt>
                <c:pt idx="4">
                  <c:v>10000</c:v>
                </c:pt>
                <c:pt idx="5">
                  <c:v>2250</c:v>
                </c:pt>
                <c:pt idx="6" formatCode="0">
                  <c:v>7426.875</c:v>
                </c:pt>
                <c:pt idx="7" formatCode="0">
                  <c:v>17727.5</c:v>
                </c:pt>
                <c:pt idx="8" formatCode="0">
                  <c:v>0</c:v>
                </c:pt>
                <c:pt idx="9" formatCode="0">
                  <c:v>13379.5</c:v>
                </c:pt>
                <c:pt idx="10" formatCode="0">
                  <c:v>0</c:v>
                </c:pt>
                <c:pt idx="11" formatCode="0">
                  <c:v>458.56410256410254</c:v>
                </c:pt>
                <c:pt idx="12">
                  <c:v>0</c:v>
                </c:pt>
              </c:numCache>
            </c:numRef>
          </c:val>
          <c:extLst>
            <c:ext xmlns:c16="http://schemas.microsoft.com/office/drawing/2014/chart" uri="{C3380CC4-5D6E-409C-BE32-E72D297353CC}">
              <c16:uniqueId val="{00000000-35D4-4FFB-8483-C2FE51BA59B4}"/>
            </c:ext>
          </c:extLst>
        </c:ser>
        <c:dLbls>
          <c:showLegendKey val="0"/>
          <c:showVal val="0"/>
          <c:showCatName val="0"/>
          <c:showSerName val="0"/>
          <c:showPercent val="0"/>
          <c:showBubbleSize val="0"/>
        </c:dLbls>
        <c:gapWidth val="219"/>
        <c:overlap val="-27"/>
        <c:axId val="1061981327"/>
        <c:axId val="1061981743"/>
      </c:barChart>
      <c:lineChart>
        <c:grouping val="standard"/>
        <c:varyColors val="0"/>
        <c:ser>
          <c:idx val="2"/>
          <c:order val="2"/>
          <c:tx>
            <c:strRef>
              <c:f>'3.20'!$A$7</c:f>
              <c:strCache>
                <c:ptCount val="1"/>
                <c:pt idx="0">
                  <c:v>celkový zárobok</c:v>
                </c:pt>
              </c:strCache>
            </c:strRef>
          </c:tx>
          <c:spPr>
            <a:ln w="28575" cap="rnd">
              <a:solidFill>
                <a:srgbClr val="4FEDFF"/>
              </a:solidFill>
              <a:prstDash val="solid"/>
              <a:round/>
            </a:ln>
            <a:effectLst/>
          </c:spPr>
          <c:marker>
            <c:symbol val="none"/>
          </c:marker>
          <c:cat>
            <c:strRef>
              <c:f>'3.20'!$Q$4:$AC$4</c:f>
              <c:strCache>
                <c:ptCount val="13"/>
                <c:pt idx="0">
                  <c:v>BMC</c:v>
                </c:pt>
                <c:pt idx="1">
                  <c:v>CEM</c:v>
                </c:pt>
                <c:pt idx="2">
                  <c:v>NiÚ</c:v>
                </c:pt>
                <c:pt idx="3">
                  <c:v>CBv</c:v>
                </c:pt>
                <c:pt idx="4">
                  <c:v>ChÚ</c:v>
                </c:pt>
                <c:pt idx="5">
                  <c:v>ÚACH</c:v>
                </c:pt>
                <c:pt idx="6">
                  <c:v>ÚMB</c:v>
                </c:pt>
                <c:pt idx="7">
                  <c:v>ÚPol</c:v>
                </c:pt>
                <c:pt idx="8">
                  <c:v>ÚZ</c:v>
                </c:pt>
                <c:pt idx="9">
                  <c:v>CBRB</c:v>
                </c:pt>
                <c:pt idx="10">
                  <c:v>PaÚ</c:v>
                </c:pt>
                <c:pt idx="11">
                  <c:v>ÚEL</c:v>
                </c:pt>
                <c:pt idx="12">
                  <c:v>ÚKE</c:v>
                </c:pt>
              </c:strCache>
            </c:strRef>
          </c:cat>
          <c:val>
            <c:numRef>
              <c:f>'3.20'!$Q$7:$AC$7</c:f>
              <c:numCache>
                <c:formatCode>General</c:formatCode>
                <c:ptCount val="13"/>
                <c:pt idx="0" formatCode="0">
                  <c:v>88437.7</c:v>
                </c:pt>
                <c:pt idx="1">
                  <c:v>214145</c:v>
                </c:pt>
                <c:pt idx="2">
                  <c:v>0</c:v>
                </c:pt>
                <c:pt idx="3">
                  <c:v>0</c:v>
                </c:pt>
                <c:pt idx="4">
                  <c:v>10000</c:v>
                </c:pt>
                <c:pt idx="5">
                  <c:v>4500</c:v>
                </c:pt>
                <c:pt idx="6">
                  <c:v>59415</c:v>
                </c:pt>
                <c:pt idx="7">
                  <c:v>141820</c:v>
                </c:pt>
                <c:pt idx="8">
                  <c:v>0</c:v>
                </c:pt>
                <c:pt idx="9">
                  <c:v>26759</c:v>
                </c:pt>
                <c:pt idx="10">
                  <c:v>0</c:v>
                </c:pt>
                <c:pt idx="11">
                  <c:v>17884</c:v>
                </c:pt>
                <c:pt idx="12">
                  <c:v>0</c:v>
                </c:pt>
              </c:numCache>
            </c:numRef>
          </c:val>
          <c:smooth val="0"/>
          <c:extLst>
            <c:ext xmlns:c16="http://schemas.microsoft.com/office/drawing/2014/chart" uri="{C3380CC4-5D6E-409C-BE32-E72D297353CC}">
              <c16:uniqueId val="{00000001-35D4-4FFB-8483-C2FE51BA59B4}"/>
            </c:ext>
          </c:extLst>
        </c:ser>
        <c:dLbls>
          <c:showLegendKey val="0"/>
          <c:showVal val="0"/>
          <c:showCatName val="0"/>
          <c:showSerName val="0"/>
          <c:showPercent val="0"/>
          <c:showBubbleSize val="0"/>
        </c:dLbls>
        <c:marker val="1"/>
        <c:smooth val="0"/>
        <c:axId val="1061981327"/>
        <c:axId val="1061981743"/>
      </c:lineChart>
      <c:scatterChart>
        <c:scatterStyle val="lineMarker"/>
        <c:varyColors val="0"/>
        <c:ser>
          <c:idx val="0"/>
          <c:order val="0"/>
          <c:tx>
            <c:strRef>
              <c:f>'3.20'!$A$5</c:f>
              <c:strCache>
                <c:ptCount val="1"/>
                <c:pt idx="0">
                  <c:v>počet kontraktov</c:v>
                </c:pt>
              </c:strCache>
            </c:strRef>
          </c:tx>
          <c:spPr>
            <a:ln w="25400" cap="rnd">
              <a:noFill/>
              <a:round/>
            </a:ln>
            <a:effectLst/>
          </c:spPr>
          <c:marker>
            <c:symbol val="triangle"/>
            <c:size val="4"/>
            <c:spPr>
              <a:solidFill>
                <a:srgbClr val="1E22AA"/>
              </a:solidFill>
              <a:ln w="9525">
                <a:solidFill>
                  <a:srgbClr val="1E22AA"/>
                </a:solidFill>
                <a:prstDash val="solid"/>
              </a:ln>
              <a:effectLst/>
            </c:spPr>
          </c:marker>
          <c:xVal>
            <c:strRef>
              <c:f>'3.20'!$Q$4:$AC$4</c:f>
              <c:strCache>
                <c:ptCount val="13"/>
                <c:pt idx="0">
                  <c:v>BMC</c:v>
                </c:pt>
                <c:pt idx="1">
                  <c:v>CEM</c:v>
                </c:pt>
                <c:pt idx="2">
                  <c:v>NiÚ</c:v>
                </c:pt>
                <c:pt idx="3">
                  <c:v>CBv</c:v>
                </c:pt>
                <c:pt idx="4">
                  <c:v>ChÚ</c:v>
                </c:pt>
                <c:pt idx="5">
                  <c:v>ÚACH</c:v>
                </c:pt>
                <c:pt idx="6">
                  <c:v>ÚMB</c:v>
                </c:pt>
                <c:pt idx="7">
                  <c:v>ÚPol</c:v>
                </c:pt>
                <c:pt idx="8">
                  <c:v>ÚZ</c:v>
                </c:pt>
                <c:pt idx="9">
                  <c:v>CBRB</c:v>
                </c:pt>
                <c:pt idx="10">
                  <c:v>PaÚ</c:v>
                </c:pt>
                <c:pt idx="11">
                  <c:v>ÚEL</c:v>
                </c:pt>
                <c:pt idx="12">
                  <c:v>ÚKE</c:v>
                </c:pt>
              </c:strCache>
            </c:strRef>
          </c:xVal>
          <c:yVal>
            <c:numRef>
              <c:f>'3.20'!$Q$5:$AC$5</c:f>
              <c:numCache>
                <c:formatCode>General</c:formatCode>
                <c:ptCount val="13"/>
                <c:pt idx="0">
                  <c:v>21</c:v>
                </c:pt>
                <c:pt idx="1">
                  <c:v>1</c:v>
                </c:pt>
                <c:pt idx="2">
                  <c:v>0</c:v>
                </c:pt>
                <c:pt idx="3">
                  <c:v>0</c:v>
                </c:pt>
                <c:pt idx="4">
                  <c:v>1</c:v>
                </c:pt>
                <c:pt idx="5">
                  <c:v>2</c:v>
                </c:pt>
                <c:pt idx="6">
                  <c:v>8</c:v>
                </c:pt>
                <c:pt idx="7">
                  <c:v>8</c:v>
                </c:pt>
                <c:pt idx="8">
                  <c:v>1</c:v>
                </c:pt>
                <c:pt idx="9">
                  <c:v>2</c:v>
                </c:pt>
                <c:pt idx="10">
                  <c:v>2</c:v>
                </c:pt>
                <c:pt idx="11">
                  <c:v>39</c:v>
                </c:pt>
                <c:pt idx="12">
                  <c:v>3</c:v>
                </c:pt>
              </c:numCache>
            </c:numRef>
          </c:yVal>
          <c:smooth val="0"/>
          <c:extLst>
            <c:ext xmlns:c16="http://schemas.microsoft.com/office/drawing/2014/chart" uri="{C3380CC4-5D6E-409C-BE32-E72D297353CC}">
              <c16:uniqueId val="{00000002-35D4-4FFB-8483-C2FE51BA59B4}"/>
            </c:ext>
          </c:extLst>
        </c:ser>
        <c:dLbls>
          <c:showLegendKey val="0"/>
          <c:showVal val="0"/>
          <c:showCatName val="0"/>
          <c:showSerName val="0"/>
          <c:showPercent val="0"/>
          <c:showBubbleSize val="0"/>
        </c:dLbls>
        <c:axId val="1061980079"/>
        <c:axId val="1061978831"/>
      </c:scatterChart>
      <c:catAx>
        <c:axId val="106198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61981743"/>
        <c:crosses val="autoZero"/>
        <c:auto val="1"/>
        <c:lblAlgn val="ctr"/>
        <c:lblOffset val="100"/>
        <c:noMultiLvlLbl val="0"/>
      </c:catAx>
      <c:valAx>
        <c:axId val="10619817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61981327"/>
        <c:crosses val="autoZero"/>
        <c:crossBetween val="between"/>
      </c:valAx>
      <c:valAx>
        <c:axId val="1061978831"/>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61980079"/>
        <c:crosses val="max"/>
        <c:crossBetween val="midCat"/>
        <c:majorUnit val="10"/>
      </c:valAx>
      <c:valAx>
        <c:axId val="1061980079"/>
        <c:scaling>
          <c:orientation val="minMax"/>
        </c:scaling>
        <c:delete val="1"/>
        <c:axPos val="b"/>
        <c:numFmt formatCode="General" sourceLinked="1"/>
        <c:majorTickMark val="out"/>
        <c:minorTickMark val="none"/>
        <c:tickLblPos val="nextTo"/>
        <c:crossAx val="106197883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'3.20'!$A$6</c:f>
              <c:strCache>
                <c:ptCount val="1"/>
                <c:pt idx="0">
                  <c:v>priemerný zárobok za kontrakt</c:v>
                </c:pt>
              </c:strCache>
            </c:strRef>
          </c:tx>
          <c:spPr>
            <a:solidFill>
              <a:srgbClr val="E10600"/>
            </a:solidFill>
            <a:ln>
              <a:noFill/>
            </a:ln>
            <a:effectLst/>
          </c:spPr>
          <c:invertIfNegative val="0"/>
          <c:cat>
            <c:strRef>
              <c:f>'3.20'!$AD$4:$AT$4</c:f>
              <c:strCache>
                <c:ptCount val="17"/>
                <c:pt idx="0">
                  <c:v>ArÚ</c:v>
                </c:pt>
                <c:pt idx="1">
                  <c:v>HÚ</c:v>
                </c:pt>
                <c:pt idx="2">
                  <c:v>ÚEt</c:v>
                </c:pt>
                <c:pt idx="3">
                  <c:v>CSP</c:v>
                </c:pt>
                <c:pt idx="4">
                  <c:v>EkÚ</c:v>
                </c:pt>
                <c:pt idx="5">
                  <c:v>FilÚ</c:v>
                </c:pt>
                <c:pt idx="6">
                  <c:v>SocÚ</c:v>
                </c:pt>
                <c:pt idx="7">
                  <c:v>ÚPV</c:v>
                </c:pt>
                <c:pt idx="8">
                  <c:v>ÚŠaP</c:v>
                </c:pt>
                <c:pt idx="9">
                  <c:v>ÚVSK</c:v>
                </c:pt>
                <c:pt idx="10">
                  <c:v>CVU</c:v>
                </c:pt>
                <c:pt idx="11">
                  <c:v>JÚĽŠ</c:v>
                </c:pt>
                <c:pt idx="12">
                  <c:v>SÚJS</c:v>
                </c:pt>
                <c:pt idx="13">
                  <c:v>ÚHV</c:v>
                </c:pt>
                <c:pt idx="14">
                  <c:v>ÚOr</c:v>
                </c:pt>
                <c:pt idx="15">
                  <c:v>ÚSlL</c:v>
                </c:pt>
                <c:pt idx="16">
                  <c:v>ÚSvL</c:v>
                </c:pt>
              </c:strCache>
            </c:strRef>
          </c:cat>
          <c:val>
            <c:numRef>
              <c:f>'3.20'!$AD$6:$AT$6</c:f>
              <c:numCache>
                <c:formatCode>General</c:formatCode>
                <c:ptCount val="17"/>
                <c:pt idx="0">
                  <c:v>0</c:v>
                </c:pt>
                <c:pt idx="1">
                  <c:v>0</c:v>
                </c:pt>
                <c:pt idx="2" formatCode="0">
                  <c:v>29889.5</c:v>
                </c:pt>
                <c:pt idx="3" formatCode="0">
                  <c:v>0</c:v>
                </c:pt>
                <c:pt idx="4" formatCode="0">
                  <c:v>14151.666666666666</c:v>
                </c:pt>
                <c:pt idx="5">
                  <c:v>0</c:v>
                </c:pt>
                <c:pt idx="6">
                  <c:v>0</c:v>
                </c:pt>
                <c:pt idx="7">
                  <c:v>0</c:v>
                </c:pt>
                <c:pt idx="8">
                  <c:v>0</c:v>
                </c:pt>
                <c:pt idx="9">
                  <c:v>24800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136F-4585-A66C-457F647B31F9}"/>
            </c:ext>
          </c:extLst>
        </c:ser>
        <c:dLbls>
          <c:showLegendKey val="0"/>
          <c:showVal val="0"/>
          <c:showCatName val="0"/>
          <c:showSerName val="0"/>
          <c:showPercent val="0"/>
          <c:showBubbleSize val="0"/>
        </c:dLbls>
        <c:gapWidth val="219"/>
        <c:overlap val="-27"/>
        <c:axId val="927710559"/>
        <c:axId val="927708063"/>
      </c:barChart>
      <c:lineChart>
        <c:grouping val="standard"/>
        <c:varyColors val="0"/>
        <c:ser>
          <c:idx val="2"/>
          <c:order val="2"/>
          <c:tx>
            <c:strRef>
              <c:f>'3.20'!$A$7</c:f>
              <c:strCache>
                <c:ptCount val="1"/>
                <c:pt idx="0">
                  <c:v>celkový zárobok</c:v>
                </c:pt>
              </c:strCache>
            </c:strRef>
          </c:tx>
          <c:spPr>
            <a:ln w="28575" cap="rnd">
              <a:solidFill>
                <a:srgbClr val="4FEDFF"/>
              </a:solidFill>
              <a:prstDash val="solid"/>
              <a:round/>
            </a:ln>
            <a:effectLst/>
          </c:spPr>
          <c:marker>
            <c:symbol val="none"/>
          </c:marker>
          <c:cat>
            <c:strRef>
              <c:f>'3.20'!$AD$4:$AT$4</c:f>
              <c:strCache>
                <c:ptCount val="17"/>
                <c:pt idx="0">
                  <c:v>ArÚ</c:v>
                </c:pt>
                <c:pt idx="1">
                  <c:v>HÚ</c:v>
                </c:pt>
                <c:pt idx="2">
                  <c:v>ÚEt</c:v>
                </c:pt>
                <c:pt idx="3">
                  <c:v>CSP</c:v>
                </c:pt>
                <c:pt idx="4">
                  <c:v>EkÚ</c:v>
                </c:pt>
                <c:pt idx="5">
                  <c:v>FilÚ</c:v>
                </c:pt>
                <c:pt idx="6">
                  <c:v>SocÚ</c:v>
                </c:pt>
                <c:pt idx="7">
                  <c:v>ÚPV</c:v>
                </c:pt>
                <c:pt idx="8">
                  <c:v>ÚŠaP</c:v>
                </c:pt>
                <c:pt idx="9">
                  <c:v>ÚVSK</c:v>
                </c:pt>
                <c:pt idx="10">
                  <c:v>CVU</c:v>
                </c:pt>
                <c:pt idx="11">
                  <c:v>JÚĽŠ</c:v>
                </c:pt>
                <c:pt idx="12">
                  <c:v>SÚJS</c:v>
                </c:pt>
                <c:pt idx="13">
                  <c:v>ÚHV</c:v>
                </c:pt>
                <c:pt idx="14">
                  <c:v>ÚOr</c:v>
                </c:pt>
                <c:pt idx="15">
                  <c:v>ÚSlL</c:v>
                </c:pt>
                <c:pt idx="16">
                  <c:v>ÚSvL</c:v>
                </c:pt>
              </c:strCache>
            </c:strRef>
          </c:cat>
          <c:val>
            <c:numRef>
              <c:f>'3.20'!$AD$7:$AT$7</c:f>
              <c:numCache>
                <c:formatCode>General</c:formatCode>
                <c:ptCount val="17"/>
                <c:pt idx="0">
                  <c:v>0</c:v>
                </c:pt>
                <c:pt idx="1">
                  <c:v>0</c:v>
                </c:pt>
                <c:pt idx="2">
                  <c:v>59779</c:v>
                </c:pt>
                <c:pt idx="3">
                  <c:v>0</c:v>
                </c:pt>
                <c:pt idx="4">
                  <c:v>42455</c:v>
                </c:pt>
                <c:pt idx="5">
                  <c:v>0</c:v>
                </c:pt>
                <c:pt idx="6">
                  <c:v>0</c:v>
                </c:pt>
                <c:pt idx="7">
                  <c:v>0</c:v>
                </c:pt>
                <c:pt idx="8">
                  <c:v>0</c:v>
                </c:pt>
                <c:pt idx="9">
                  <c:v>24800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136F-4585-A66C-457F647B31F9}"/>
            </c:ext>
          </c:extLst>
        </c:ser>
        <c:dLbls>
          <c:showLegendKey val="0"/>
          <c:showVal val="0"/>
          <c:showCatName val="0"/>
          <c:showSerName val="0"/>
          <c:showPercent val="0"/>
          <c:showBubbleSize val="0"/>
        </c:dLbls>
        <c:marker val="1"/>
        <c:smooth val="0"/>
        <c:axId val="927710559"/>
        <c:axId val="927708063"/>
      </c:lineChart>
      <c:scatterChart>
        <c:scatterStyle val="lineMarker"/>
        <c:varyColors val="0"/>
        <c:ser>
          <c:idx val="0"/>
          <c:order val="0"/>
          <c:tx>
            <c:strRef>
              <c:f>'3.20'!$A$5</c:f>
              <c:strCache>
                <c:ptCount val="1"/>
                <c:pt idx="0">
                  <c:v>počet kontraktov</c:v>
                </c:pt>
              </c:strCache>
            </c:strRef>
          </c:tx>
          <c:spPr>
            <a:ln w="25400" cap="rnd">
              <a:noFill/>
              <a:round/>
            </a:ln>
            <a:effectLst/>
          </c:spPr>
          <c:marker>
            <c:symbol val="triangle"/>
            <c:size val="4"/>
            <c:spPr>
              <a:solidFill>
                <a:srgbClr val="1E22AA"/>
              </a:solidFill>
              <a:ln w="9525">
                <a:solidFill>
                  <a:srgbClr val="1E22AA"/>
                </a:solidFill>
                <a:prstDash val="solid"/>
              </a:ln>
              <a:effectLst/>
            </c:spPr>
          </c:marker>
          <c:xVal>
            <c:strRef>
              <c:f>'3.20'!$AD$4:$AT$4</c:f>
              <c:strCache>
                <c:ptCount val="17"/>
                <c:pt idx="0">
                  <c:v>ArÚ</c:v>
                </c:pt>
                <c:pt idx="1">
                  <c:v>HÚ</c:v>
                </c:pt>
                <c:pt idx="2">
                  <c:v>ÚEt</c:v>
                </c:pt>
                <c:pt idx="3">
                  <c:v>CSP</c:v>
                </c:pt>
                <c:pt idx="4">
                  <c:v>EkÚ</c:v>
                </c:pt>
                <c:pt idx="5">
                  <c:v>FilÚ</c:v>
                </c:pt>
                <c:pt idx="6">
                  <c:v>SocÚ</c:v>
                </c:pt>
                <c:pt idx="7">
                  <c:v>ÚPV</c:v>
                </c:pt>
                <c:pt idx="8">
                  <c:v>ÚŠaP</c:v>
                </c:pt>
                <c:pt idx="9">
                  <c:v>ÚVSK</c:v>
                </c:pt>
                <c:pt idx="10">
                  <c:v>CVU</c:v>
                </c:pt>
                <c:pt idx="11">
                  <c:v>JÚĽŠ</c:v>
                </c:pt>
                <c:pt idx="12">
                  <c:v>SÚJS</c:v>
                </c:pt>
                <c:pt idx="13">
                  <c:v>ÚHV</c:v>
                </c:pt>
                <c:pt idx="14">
                  <c:v>ÚOr</c:v>
                </c:pt>
                <c:pt idx="15">
                  <c:v>ÚSlL</c:v>
                </c:pt>
                <c:pt idx="16">
                  <c:v>ÚSvL</c:v>
                </c:pt>
              </c:strCache>
            </c:strRef>
          </c:xVal>
          <c:yVal>
            <c:numRef>
              <c:f>'3.20'!$AD$5:$AT$5</c:f>
              <c:numCache>
                <c:formatCode>General</c:formatCode>
                <c:ptCount val="17"/>
                <c:pt idx="0">
                  <c:v>49</c:v>
                </c:pt>
                <c:pt idx="1">
                  <c:v>0</c:v>
                </c:pt>
                <c:pt idx="2">
                  <c:v>2</c:v>
                </c:pt>
                <c:pt idx="3">
                  <c:v>0</c:v>
                </c:pt>
                <c:pt idx="4">
                  <c:v>3</c:v>
                </c:pt>
                <c:pt idx="5">
                  <c:v>0</c:v>
                </c:pt>
                <c:pt idx="6">
                  <c:v>0</c:v>
                </c:pt>
                <c:pt idx="7">
                  <c:v>0</c:v>
                </c:pt>
                <c:pt idx="8">
                  <c:v>0</c:v>
                </c:pt>
                <c:pt idx="9">
                  <c:v>1</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2-136F-4585-A66C-457F647B31F9}"/>
            </c:ext>
          </c:extLst>
        </c:ser>
        <c:dLbls>
          <c:showLegendKey val="0"/>
          <c:showVal val="0"/>
          <c:showCatName val="0"/>
          <c:showSerName val="0"/>
          <c:showPercent val="0"/>
          <c:showBubbleSize val="0"/>
        </c:dLbls>
        <c:axId val="927707647"/>
        <c:axId val="927707231"/>
      </c:scatterChart>
      <c:catAx>
        <c:axId val="927710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927708063"/>
        <c:crosses val="autoZero"/>
        <c:auto val="1"/>
        <c:lblAlgn val="ctr"/>
        <c:lblOffset val="100"/>
        <c:noMultiLvlLbl val="0"/>
      </c:catAx>
      <c:valAx>
        <c:axId val="9277080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927710559"/>
        <c:crosses val="autoZero"/>
        <c:crossBetween val="between"/>
      </c:valAx>
      <c:valAx>
        <c:axId val="927707231"/>
        <c:scaling>
          <c:orientation val="minMax"/>
          <c:max val="5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927707647"/>
        <c:crosses val="max"/>
        <c:crossBetween val="midCat"/>
        <c:majorUnit val="10"/>
      </c:valAx>
      <c:valAx>
        <c:axId val="927707647"/>
        <c:scaling>
          <c:orientation val="minMax"/>
        </c:scaling>
        <c:delete val="1"/>
        <c:axPos val="t"/>
        <c:majorTickMark val="out"/>
        <c:minorTickMark val="none"/>
        <c:tickLblPos val="nextTo"/>
        <c:crossAx val="927707231"/>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'3.21'!$H$5</c:f>
              <c:strCache>
                <c:ptCount val="1"/>
                <c:pt idx="0">
                  <c:v>Vedeckí pracovníci</c:v>
                </c:pt>
              </c:strCache>
            </c:strRef>
          </c:tx>
          <c:spPr>
            <a:solidFill>
              <a:schemeClr val="bg2">
                <a:lumMod val="40000"/>
                <a:lumOff val="60000"/>
              </a:schemeClr>
            </a:solidFill>
            <a:ln>
              <a:noFill/>
            </a:ln>
            <a:effectLst/>
          </c:spPr>
          <c:invertIfNegative val="0"/>
          <c:cat>
            <c:strRef>
              <c:f>'3.21'!$F$6:$F$52</c:f>
              <c:strCache>
                <c:ptCount val="47"/>
                <c:pt idx="0">
                  <c:v>AsÚ</c:v>
                </c:pt>
                <c:pt idx="1">
                  <c:v>GgÚ</c:v>
                </c:pt>
                <c:pt idx="2">
                  <c:v>ÚH</c:v>
                </c:pt>
                <c:pt idx="3">
                  <c:v>ÚVZ</c:v>
                </c:pt>
                <c:pt idx="4">
                  <c:v>CEMEA</c:v>
                </c:pt>
                <c:pt idx="5">
                  <c:v>FÚ</c:v>
                </c:pt>
                <c:pt idx="6">
                  <c:v>MÚ</c:v>
                </c:pt>
                <c:pt idx="7">
                  <c:v>ÚEF</c:v>
                </c:pt>
                <c:pt idx="8">
                  <c:v>ElÚ</c:v>
                </c:pt>
                <c:pt idx="9">
                  <c:v>ÚGt</c:v>
                </c:pt>
                <c:pt idx="10">
                  <c:v>ÚI</c:v>
                </c:pt>
                <c:pt idx="11">
                  <c:v>ÚMMS</c:v>
                </c:pt>
                <c:pt idx="12">
                  <c:v>ÚMV</c:v>
                </c:pt>
                <c:pt idx="13">
                  <c:v>ÚM</c:v>
                </c:pt>
                <c:pt idx="14">
                  <c:v>ÚSTARCH</c:v>
                </c:pt>
                <c:pt idx="15">
                  <c:v>BMC</c:v>
                </c:pt>
                <c:pt idx="16">
                  <c:v>CEM</c:v>
                </c:pt>
                <c:pt idx="17">
                  <c:v>NiÚ</c:v>
                </c:pt>
                <c:pt idx="18">
                  <c:v>CBv</c:v>
                </c:pt>
                <c:pt idx="19">
                  <c:v>ChÚ</c:v>
                </c:pt>
                <c:pt idx="20">
                  <c:v>ÚACH</c:v>
                </c:pt>
                <c:pt idx="21">
                  <c:v>ÚMB</c:v>
                </c:pt>
                <c:pt idx="22">
                  <c:v>ÚPol</c:v>
                </c:pt>
                <c:pt idx="23">
                  <c:v>ÚZ</c:v>
                </c:pt>
                <c:pt idx="24">
                  <c:v>CBRB</c:v>
                </c:pt>
                <c:pt idx="25">
                  <c:v>PaÚ</c:v>
                </c:pt>
                <c:pt idx="26">
                  <c:v>ÚEL</c:v>
                </c:pt>
                <c:pt idx="27">
                  <c:v>ÚKE</c:v>
                </c:pt>
                <c:pt idx="28">
                  <c:v>ArÚ</c:v>
                </c:pt>
                <c:pt idx="29">
                  <c:v>HÚ</c:v>
                </c:pt>
                <c:pt idx="30">
                  <c:v>ÚEt</c:v>
                </c:pt>
                <c:pt idx="31">
                  <c:v>CSP</c:v>
                </c:pt>
                <c:pt idx="32">
                  <c:v>EkÚ</c:v>
                </c:pt>
                <c:pt idx="33">
                  <c:v>FilÚ</c:v>
                </c:pt>
                <c:pt idx="34">
                  <c:v>SocÚ</c:v>
                </c:pt>
                <c:pt idx="35">
                  <c:v>ÚPV</c:v>
                </c:pt>
                <c:pt idx="36">
                  <c:v>ÚŠaP</c:v>
                </c:pt>
                <c:pt idx="37">
                  <c:v>ÚVSK</c:v>
                </c:pt>
                <c:pt idx="38">
                  <c:v>CVU</c:v>
                </c:pt>
                <c:pt idx="39">
                  <c:v>JÚĽŠ</c:v>
                </c:pt>
                <c:pt idx="40">
                  <c:v>SÚJS</c:v>
                </c:pt>
                <c:pt idx="41">
                  <c:v>ÚHV</c:v>
                </c:pt>
                <c:pt idx="42">
                  <c:v>ÚOr</c:v>
                </c:pt>
                <c:pt idx="43">
                  <c:v>ÚSlL</c:v>
                </c:pt>
                <c:pt idx="44">
                  <c:v>ÚSvL</c:v>
                </c:pt>
                <c:pt idx="45">
                  <c:v>CSČ</c:v>
                </c:pt>
                <c:pt idx="46">
                  <c:v>ÚK</c:v>
                </c:pt>
              </c:strCache>
            </c:strRef>
          </c:cat>
          <c:val>
            <c:numRef>
              <c:f>'3.21'!$H$6:$H$52</c:f>
              <c:numCache>
                <c:formatCode>General</c:formatCode>
                <c:ptCount val="47"/>
                <c:pt idx="0">
                  <c:v>32</c:v>
                </c:pt>
                <c:pt idx="1">
                  <c:v>31</c:v>
                </c:pt>
                <c:pt idx="2">
                  <c:v>28</c:v>
                </c:pt>
                <c:pt idx="3">
                  <c:v>59</c:v>
                </c:pt>
                <c:pt idx="4">
                  <c:v>77</c:v>
                </c:pt>
                <c:pt idx="5">
                  <c:v>74</c:v>
                </c:pt>
                <c:pt idx="6">
                  <c:v>53</c:v>
                </c:pt>
                <c:pt idx="7">
                  <c:v>86</c:v>
                </c:pt>
                <c:pt idx="8">
                  <c:v>61</c:v>
                </c:pt>
                <c:pt idx="9">
                  <c:v>38</c:v>
                </c:pt>
                <c:pt idx="10">
                  <c:v>48</c:v>
                </c:pt>
                <c:pt idx="11">
                  <c:v>42</c:v>
                </c:pt>
                <c:pt idx="12">
                  <c:v>53</c:v>
                </c:pt>
                <c:pt idx="13">
                  <c:v>35</c:v>
                </c:pt>
                <c:pt idx="14">
                  <c:v>23</c:v>
                </c:pt>
                <c:pt idx="15">
                  <c:v>247</c:v>
                </c:pt>
                <c:pt idx="16">
                  <c:v>90</c:v>
                </c:pt>
                <c:pt idx="17">
                  <c:v>37</c:v>
                </c:pt>
                <c:pt idx="18">
                  <c:v>85</c:v>
                </c:pt>
                <c:pt idx="19">
                  <c:v>93</c:v>
                </c:pt>
                <c:pt idx="20">
                  <c:v>49</c:v>
                </c:pt>
                <c:pt idx="21">
                  <c:v>44</c:v>
                </c:pt>
                <c:pt idx="22">
                  <c:v>44</c:v>
                </c:pt>
                <c:pt idx="23">
                  <c:v>38</c:v>
                </c:pt>
                <c:pt idx="24">
                  <c:v>82</c:v>
                </c:pt>
                <c:pt idx="25">
                  <c:v>33</c:v>
                </c:pt>
                <c:pt idx="26">
                  <c:v>42</c:v>
                </c:pt>
                <c:pt idx="27">
                  <c:v>39</c:v>
                </c:pt>
                <c:pt idx="28">
                  <c:v>61</c:v>
                </c:pt>
                <c:pt idx="29">
                  <c:v>76</c:v>
                </c:pt>
                <c:pt idx="30">
                  <c:v>20</c:v>
                </c:pt>
                <c:pt idx="31">
                  <c:v>68</c:v>
                </c:pt>
                <c:pt idx="32">
                  <c:v>34</c:v>
                </c:pt>
                <c:pt idx="33">
                  <c:v>31</c:v>
                </c:pt>
                <c:pt idx="34">
                  <c:v>21</c:v>
                </c:pt>
                <c:pt idx="35">
                  <c:v>12</c:v>
                </c:pt>
                <c:pt idx="36">
                  <c:v>22</c:v>
                </c:pt>
                <c:pt idx="37">
                  <c:v>13</c:v>
                </c:pt>
                <c:pt idx="38">
                  <c:v>20</c:v>
                </c:pt>
                <c:pt idx="39">
                  <c:v>32</c:v>
                </c:pt>
                <c:pt idx="40">
                  <c:v>13</c:v>
                </c:pt>
                <c:pt idx="41">
                  <c:v>14</c:v>
                </c:pt>
                <c:pt idx="42">
                  <c:v>14</c:v>
                </c:pt>
                <c:pt idx="43">
                  <c:v>25</c:v>
                </c:pt>
                <c:pt idx="44">
                  <c:v>17</c:v>
                </c:pt>
                <c:pt idx="45">
                  <c:v>7</c:v>
                </c:pt>
                <c:pt idx="46">
                  <c:v>0</c:v>
                </c:pt>
              </c:numCache>
            </c:numRef>
          </c:val>
          <c:extLst>
            <c:ext xmlns:c16="http://schemas.microsoft.com/office/drawing/2014/chart" uri="{C3380CC4-5D6E-409C-BE32-E72D297353CC}">
              <c16:uniqueId val="{00000000-BE9E-424F-89CF-AB6837E3D1F5}"/>
            </c:ext>
          </c:extLst>
        </c:ser>
        <c:ser>
          <c:idx val="1"/>
          <c:order val="1"/>
          <c:tx>
            <c:strRef>
              <c:f>'3.21'!$I$5</c:f>
              <c:strCache>
                <c:ptCount val="1"/>
                <c:pt idx="0">
                  <c:v>Odborní pracovníci VŠ (VaV)</c:v>
                </c:pt>
              </c:strCache>
            </c:strRef>
          </c:tx>
          <c:spPr>
            <a:solidFill>
              <a:schemeClr val="accent2">
                <a:lumMod val="40000"/>
                <a:lumOff val="60000"/>
              </a:schemeClr>
            </a:solidFill>
            <a:ln>
              <a:noFill/>
            </a:ln>
            <a:effectLst/>
          </c:spPr>
          <c:invertIfNegative val="0"/>
          <c:cat>
            <c:strRef>
              <c:f>'3.21'!$F$6:$F$52</c:f>
              <c:strCache>
                <c:ptCount val="47"/>
                <c:pt idx="0">
                  <c:v>AsÚ</c:v>
                </c:pt>
                <c:pt idx="1">
                  <c:v>GgÚ</c:v>
                </c:pt>
                <c:pt idx="2">
                  <c:v>ÚH</c:v>
                </c:pt>
                <c:pt idx="3">
                  <c:v>ÚVZ</c:v>
                </c:pt>
                <c:pt idx="4">
                  <c:v>CEMEA</c:v>
                </c:pt>
                <c:pt idx="5">
                  <c:v>FÚ</c:v>
                </c:pt>
                <c:pt idx="6">
                  <c:v>MÚ</c:v>
                </c:pt>
                <c:pt idx="7">
                  <c:v>ÚEF</c:v>
                </c:pt>
                <c:pt idx="8">
                  <c:v>ElÚ</c:v>
                </c:pt>
                <c:pt idx="9">
                  <c:v>ÚGt</c:v>
                </c:pt>
                <c:pt idx="10">
                  <c:v>ÚI</c:v>
                </c:pt>
                <c:pt idx="11">
                  <c:v>ÚMMS</c:v>
                </c:pt>
                <c:pt idx="12">
                  <c:v>ÚMV</c:v>
                </c:pt>
                <c:pt idx="13">
                  <c:v>ÚM</c:v>
                </c:pt>
                <c:pt idx="14">
                  <c:v>ÚSTARCH</c:v>
                </c:pt>
                <c:pt idx="15">
                  <c:v>BMC</c:v>
                </c:pt>
                <c:pt idx="16">
                  <c:v>CEM</c:v>
                </c:pt>
                <c:pt idx="17">
                  <c:v>NiÚ</c:v>
                </c:pt>
                <c:pt idx="18">
                  <c:v>CBv</c:v>
                </c:pt>
                <c:pt idx="19">
                  <c:v>ChÚ</c:v>
                </c:pt>
                <c:pt idx="20">
                  <c:v>ÚACH</c:v>
                </c:pt>
                <c:pt idx="21">
                  <c:v>ÚMB</c:v>
                </c:pt>
                <c:pt idx="22">
                  <c:v>ÚPol</c:v>
                </c:pt>
                <c:pt idx="23">
                  <c:v>ÚZ</c:v>
                </c:pt>
                <c:pt idx="24">
                  <c:v>CBRB</c:v>
                </c:pt>
                <c:pt idx="25">
                  <c:v>PaÚ</c:v>
                </c:pt>
                <c:pt idx="26">
                  <c:v>ÚEL</c:v>
                </c:pt>
                <c:pt idx="27">
                  <c:v>ÚKE</c:v>
                </c:pt>
                <c:pt idx="28">
                  <c:v>ArÚ</c:v>
                </c:pt>
                <c:pt idx="29">
                  <c:v>HÚ</c:v>
                </c:pt>
                <c:pt idx="30">
                  <c:v>ÚEt</c:v>
                </c:pt>
                <c:pt idx="31">
                  <c:v>CSP</c:v>
                </c:pt>
                <c:pt idx="32">
                  <c:v>EkÚ</c:v>
                </c:pt>
                <c:pt idx="33">
                  <c:v>FilÚ</c:v>
                </c:pt>
                <c:pt idx="34">
                  <c:v>SocÚ</c:v>
                </c:pt>
                <c:pt idx="35">
                  <c:v>ÚPV</c:v>
                </c:pt>
                <c:pt idx="36">
                  <c:v>ÚŠaP</c:v>
                </c:pt>
                <c:pt idx="37">
                  <c:v>ÚVSK</c:v>
                </c:pt>
                <c:pt idx="38">
                  <c:v>CVU</c:v>
                </c:pt>
                <c:pt idx="39">
                  <c:v>JÚĽŠ</c:v>
                </c:pt>
                <c:pt idx="40">
                  <c:v>SÚJS</c:v>
                </c:pt>
                <c:pt idx="41">
                  <c:v>ÚHV</c:v>
                </c:pt>
                <c:pt idx="42">
                  <c:v>ÚOr</c:v>
                </c:pt>
                <c:pt idx="43">
                  <c:v>ÚSlL</c:v>
                </c:pt>
                <c:pt idx="44">
                  <c:v>ÚSvL</c:v>
                </c:pt>
                <c:pt idx="45">
                  <c:v>CSČ</c:v>
                </c:pt>
                <c:pt idx="46">
                  <c:v>ÚK</c:v>
                </c:pt>
              </c:strCache>
            </c:strRef>
          </c:cat>
          <c:val>
            <c:numRef>
              <c:f>'3.21'!$I$6:$I$52</c:f>
              <c:numCache>
                <c:formatCode>General</c:formatCode>
                <c:ptCount val="47"/>
                <c:pt idx="0">
                  <c:v>8</c:v>
                </c:pt>
                <c:pt idx="1">
                  <c:v>0</c:v>
                </c:pt>
                <c:pt idx="2">
                  <c:v>2</c:v>
                </c:pt>
                <c:pt idx="3">
                  <c:v>7</c:v>
                </c:pt>
                <c:pt idx="4">
                  <c:v>5</c:v>
                </c:pt>
                <c:pt idx="5">
                  <c:v>17</c:v>
                </c:pt>
                <c:pt idx="6">
                  <c:v>3</c:v>
                </c:pt>
                <c:pt idx="7">
                  <c:v>18</c:v>
                </c:pt>
                <c:pt idx="8">
                  <c:v>25</c:v>
                </c:pt>
                <c:pt idx="9">
                  <c:v>1</c:v>
                </c:pt>
                <c:pt idx="10">
                  <c:v>22</c:v>
                </c:pt>
                <c:pt idx="11">
                  <c:v>11</c:v>
                </c:pt>
                <c:pt idx="12">
                  <c:v>8</c:v>
                </c:pt>
                <c:pt idx="13">
                  <c:v>13</c:v>
                </c:pt>
                <c:pt idx="14">
                  <c:v>7</c:v>
                </c:pt>
                <c:pt idx="15">
                  <c:v>49</c:v>
                </c:pt>
                <c:pt idx="16">
                  <c:v>14</c:v>
                </c:pt>
                <c:pt idx="17">
                  <c:v>8</c:v>
                </c:pt>
                <c:pt idx="18">
                  <c:v>34</c:v>
                </c:pt>
                <c:pt idx="19">
                  <c:v>16</c:v>
                </c:pt>
                <c:pt idx="20">
                  <c:v>8</c:v>
                </c:pt>
                <c:pt idx="21">
                  <c:v>13</c:v>
                </c:pt>
                <c:pt idx="22">
                  <c:v>17</c:v>
                </c:pt>
                <c:pt idx="23">
                  <c:v>7</c:v>
                </c:pt>
                <c:pt idx="24">
                  <c:v>13</c:v>
                </c:pt>
                <c:pt idx="25">
                  <c:v>8</c:v>
                </c:pt>
                <c:pt idx="26">
                  <c:v>3</c:v>
                </c:pt>
                <c:pt idx="27">
                  <c:v>3</c:v>
                </c:pt>
                <c:pt idx="28">
                  <c:v>18</c:v>
                </c:pt>
                <c:pt idx="29">
                  <c:v>0</c:v>
                </c:pt>
                <c:pt idx="30">
                  <c:v>0</c:v>
                </c:pt>
                <c:pt idx="31">
                  <c:v>1</c:v>
                </c:pt>
                <c:pt idx="32">
                  <c:v>3</c:v>
                </c:pt>
                <c:pt idx="33">
                  <c:v>1</c:v>
                </c:pt>
                <c:pt idx="34">
                  <c:v>1</c:v>
                </c:pt>
                <c:pt idx="35">
                  <c:v>2</c:v>
                </c:pt>
                <c:pt idx="36">
                  <c:v>0</c:v>
                </c:pt>
                <c:pt idx="37">
                  <c:v>1</c:v>
                </c:pt>
                <c:pt idx="38">
                  <c:v>0</c:v>
                </c:pt>
                <c:pt idx="39">
                  <c:v>22</c:v>
                </c:pt>
                <c:pt idx="40">
                  <c:v>0</c:v>
                </c:pt>
                <c:pt idx="41">
                  <c:v>0</c:v>
                </c:pt>
                <c:pt idx="42">
                  <c:v>1</c:v>
                </c:pt>
                <c:pt idx="43">
                  <c:v>0</c:v>
                </c:pt>
                <c:pt idx="44">
                  <c:v>0</c:v>
                </c:pt>
                <c:pt idx="45">
                  <c:v>35</c:v>
                </c:pt>
                <c:pt idx="46">
                  <c:v>0</c:v>
                </c:pt>
              </c:numCache>
            </c:numRef>
          </c:val>
          <c:extLst>
            <c:ext xmlns:c16="http://schemas.microsoft.com/office/drawing/2014/chart" uri="{C3380CC4-5D6E-409C-BE32-E72D297353CC}">
              <c16:uniqueId val="{00000001-BE9E-424F-89CF-AB6837E3D1F5}"/>
            </c:ext>
          </c:extLst>
        </c:ser>
        <c:ser>
          <c:idx val="2"/>
          <c:order val="2"/>
          <c:tx>
            <c:strRef>
              <c:f>'3.21'!$J$5</c:f>
              <c:strCache>
                <c:ptCount val="1"/>
                <c:pt idx="0">
                  <c:v>Odborní pracovníci VŠ (ostatní)</c:v>
                </c:pt>
              </c:strCache>
            </c:strRef>
          </c:tx>
          <c:spPr>
            <a:solidFill>
              <a:schemeClr val="bg2"/>
            </a:solidFill>
            <a:ln>
              <a:noFill/>
            </a:ln>
            <a:effectLst/>
          </c:spPr>
          <c:invertIfNegative val="0"/>
          <c:cat>
            <c:strRef>
              <c:f>'3.21'!$F$6:$F$52</c:f>
              <c:strCache>
                <c:ptCount val="47"/>
                <c:pt idx="0">
                  <c:v>AsÚ</c:v>
                </c:pt>
                <c:pt idx="1">
                  <c:v>GgÚ</c:v>
                </c:pt>
                <c:pt idx="2">
                  <c:v>ÚH</c:v>
                </c:pt>
                <c:pt idx="3">
                  <c:v>ÚVZ</c:v>
                </c:pt>
                <c:pt idx="4">
                  <c:v>CEMEA</c:v>
                </c:pt>
                <c:pt idx="5">
                  <c:v>FÚ</c:v>
                </c:pt>
                <c:pt idx="6">
                  <c:v>MÚ</c:v>
                </c:pt>
                <c:pt idx="7">
                  <c:v>ÚEF</c:v>
                </c:pt>
                <c:pt idx="8">
                  <c:v>ElÚ</c:v>
                </c:pt>
                <c:pt idx="9">
                  <c:v>ÚGt</c:v>
                </c:pt>
                <c:pt idx="10">
                  <c:v>ÚI</c:v>
                </c:pt>
                <c:pt idx="11">
                  <c:v>ÚMMS</c:v>
                </c:pt>
                <c:pt idx="12">
                  <c:v>ÚMV</c:v>
                </c:pt>
                <c:pt idx="13">
                  <c:v>ÚM</c:v>
                </c:pt>
                <c:pt idx="14">
                  <c:v>ÚSTARCH</c:v>
                </c:pt>
                <c:pt idx="15">
                  <c:v>BMC</c:v>
                </c:pt>
                <c:pt idx="16">
                  <c:v>CEM</c:v>
                </c:pt>
                <c:pt idx="17">
                  <c:v>NiÚ</c:v>
                </c:pt>
                <c:pt idx="18">
                  <c:v>CBv</c:v>
                </c:pt>
                <c:pt idx="19">
                  <c:v>ChÚ</c:v>
                </c:pt>
                <c:pt idx="20">
                  <c:v>ÚACH</c:v>
                </c:pt>
                <c:pt idx="21">
                  <c:v>ÚMB</c:v>
                </c:pt>
                <c:pt idx="22">
                  <c:v>ÚPol</c:v>
                </c:pt>
                <c:pt idx="23">
                  <c:v>ÚZ</c:v>
                </c:pt>
                <c:pt idx="24">
                  <c:v>CBRB</c:v>
                </c:pt>
                <c:pt idx="25">
                  <c:v>PaÚ</c:v>
                </c:pt>
                <c:pt idx="26">
                  <c:v>ÚEL</c:v>
                </c:pt>
                <c:pt idx="27">
                  <c:v>ÚKE</c:v>
                </c:pt>
                <c:pt idx="28">
                  <c:v>ArÚ</c:v>
                </c:pt>
                <c:pt idx="29">
                  <c:v>HÚ</c:v>
                </c:pt>
                <c:pt idx="30">
                  <c:v>ÚEt</c:v>
                </c:pt>
                <c:pt idx="31">
                  <c:v>CSP</c:v>
                </c:pt>
                <c:pt idx="32">
                  <c:v>EkÚ</c:v>
                </c:pt>
                <c:pt idx="33">
                  <c:v>FilÚ</c:v>
                </c:pt>
                <c:pt idx="34">
                  <c:v>SocÚ</c:v>
                </c:pt>
                <c:pt idx="35">
                  <c:v>ÚPV</c:v>
                </c:pt>
                <c:pt idx="36">
                  <c:v>ÚŠaP</c:v>
                </c:pt>
                <c:pt idx="37">
                  <c:v>ÚVSK</c:v>
                </c:pt>
                <c:pt idx="38">
                  <c:v>CVU</c:v>
                </c:pt>
                <c:pt idx="39">
                  <c:v>JÚĽŠ</c:v>
                </c:pt>
                <c:pt idx="40">
                  <c:v>SÚJS</c:v>
                </c:pt>
                <c:pt idx="41">
                  <c:v>ÚHV</c:v>
                </c:pt>
                <c:pt idx="42">
                  <c:v>ÚOr</c:v>
                </c:pt>
                <c:pt idx="43">
                  <c:v>ÚSlL</c:v>
                </c:pt>
                <c:pt idx="44">
                  <c:v>ÚSvL</c:v>
                </c:pt>
                <c:pt idx="45">
                  <c:v>CSČ</c:v>
                </c:pt>
                <c:pt idx="46">
                  <c:v>ÚK</c:v>
                </c:pt>
              </c:strCache>
            </c:strRef>
          </c:cat>
          <c:val>
            <c:numRef>
              <c:f>'3.21'!$J$6:$J$52</c:f>
              <c:numCache>
                <c:formatCode>General</c:formatCode>
                <c:ptCount val="47"/>
                <c:pt idx="0">
                  <c:v>4</c:v>
                </c:pt>
                <c:pt idx="1">
                  <c:v>6</c:v>
                </c:pt>
                <c:pt idx="2">
                  <c:v>5</c:v>
                </c:pt>
                <c:pt idx="3">
                  <c:v>19</c:v>
                </c:pt>
                <c:pt idx="4">
                  <c:v>7</c:v>
                </c:pt>
                <c:pt idx="5">
                  <c:v>5</c:v>
                </c:pt>
                <c:pt idx="6">
                  <c:v>6</c:v>
                </c:pt>
                <c:pt idx="7">
                  <c:v>9</c:v>
                </c:pt>
                <c:pt idx="8">
                  <c:v>6</c:v>
                </c:pt>
                <c:pt idx="9">
                  <c:v>6</c:v>
                </c:pt>
                <c:pt idx="10">
                  <c:v>3</c:v>
                </c:pt>
                <c:pt idx="11">
                  <c:v>6</c:v>
                </c:pt>
                <c:pt idx="12">
                  <c:v>10</c:v>
                </c:pt>
                <c:pt idx="13">
                  <c:v>3</c:v>
                </c:pt>
                <c:pt idx="14">
                  <c:v>4</c:v>
                </c:pt>
                <c:pt idx="15">
                  <c:v>41</c:v>
                </c:pt>
                <c:pt idx="16">
                  <c:v>26</c:v>
                </c:pt>
                <c:pt idx="17">
                  <c:v>5</c:v>
                </c:pt>
                <c:pt idx="18">
                  <c:v>2</c:v>
                </c:pt>
                <c:pt idx="19">
                  <c:v>7</c:v>
                </c:pt>
                <c:pt idx="20">
                  <c:v>6</c:v>
                </c:pt>
                <c:pt idx="21">
                  <c:v>4</c:v>
                </c:pt>
                <c:pt idx="22">
                  <c:v>6</c:v>
                </c:pt>
                <c:pt idx="23">
                  <c:v>3</c:v>
                </c:pt>
                <c:pt idx="24">
                  <c:v>8</c:v>
                </c:pt>
                <c:pt idx="25">
                  <c:v>0</c:v>
                </c:pt>
                <c:pt idx="26">
                  <c:v>15</c:v>
                </c:pt>
                <c:pt idx="27">
                  <c:v>6</c:v>
                </c:pt>
                <c:pt idx="28">
                  <c:v>13</c:v>
                </c:pt>
                <c:pt idx="29">
                  <c:v>6</c:v>
                </c:pt>
                <c:pt idx="30">
                  <c:v>5</c:v>
                </c:pt>
                <c:pt idx="31">
                  <c:v>4</c:v>
                </c:pt>
                <c:pt idx="32">
                  <c:v>7</c:v>
                </c:pt>
                <c:pt idx="33">
                  <c:v>2</c:v>
                </c:pt>
                <c:pt idx="34">
                  <c:v>1</c:v>
                </c:pt>
                <c:pt idx="35">
                  <c:v>0</c:v>
                </c:pt>
                <c:pt idx="36">
                  <c:v>1</c:v>
                </c:pt>
                <c:pt idx="37">
                  <c:v>4</c:v>
                </c:pt>
                <c:pt idx="38">
                  <c:v>3</c:v>
                </c:pt>
                <c:pt idx="39">
                  <c:v>0</c:v>
                </c:pt>
                <c:pt idx="40">
                  <c:v>0</c:v>
                </c:pt>
                <c:pt idx="41">
                  <c:v>2</c:v>
                </c:pt>
                <c:pt idx="42">
                  <c:v>3</c:v>
                </c:pt>
                <c:pt idx="43">
                  <c:v>3</c:v>
                </c:pt>
                <c:pt idx="44">
                  <c:v>3</c:v>
                </c:pt>
                <c:pt idx="45">
                  <c:v>44</c:v>
                </c:pt>
                <c:pt idx="46">
                  <c:v>22</c:v>
                </c:pt>
              </c:numCache>
            </c:numRef>
          </c:val>
          <c:extLst>
            <c:ext xmlns:c16="http://schemas.microsoft.com/office/drawing/2014/chart" uri="{C3380CC4-5D6E-409C-BE32-E72D297353CC}">
              <c16:uniqueId val="{00000002-BE9E-424F-89CF-AB6837E3D1F5}"/>
            </c:ext>
          </c:extLst>
        </c:ser>
        <c:ser>
          <c:idx val="3"/>
          <c:order val="3"/>
          <c:tx>
            <c:strRef>
              <c:f>'3.21'!$K$5</c:f>
              <c:strCache>
                <c:ptCount val="1"/>
                <c:pt idx="0">
                  <c:v>Odborní pracovníci ÚS</c:v>
                </c:pt>
              </c:strCache>
            </c:strRef>
          </c:tx>
          <c:spPr>
            <a:solidFill>
              <a:schemeClr val="tx2">
                <a:lumMod val="40000"/>
                <a:lumOff val="60000"/>
              </a:schemeClr>
            </a:solidFill>
            <a:ln>
              <a:noFill/>
            </a:ln>
            <a:effectLst/>
          </c:spPr>
          <c:invertIfNegative val="0"/>
          <c:cat>
            <c:strRef>
              <c:f>'3.21'!$F$6:$F$52</c:f>
              <c:strCache>
                <c:ptCount val="47"/>
                <c:pt idx="0">
                  <c:v>AsÚ</c:v>
                </c:pt>
                <c:pt idx="1">
                  <c:v>GgÚ</c:v>
                </c:pt>
                <c:pt idx="2">
                  <c:v>ÚH</c:v>
                </c:pt>
                <c:pt idx="3">
                  <c:v>ÚVZ</c:v>
                </c:pt>
                <c:pt idx="4">
                  <c:v>CEMEA</c:v>
                </c:pt>
                <c:pt idx="5">
                  <c:v>FÚ</c:v>
                </c:pt>
                <c:pt idx="6">
                  <c:v>MÚ</c:v>
                </c:pt>
                <c:pt idx="7">
                  <c:v>ÚEF</c:v>
                </c:pt>
                <c:pt idx="8">
                  <c:v>ElÚ</c:v>
                </c:pt>
                <c:pt idx="9">
                  <c:v>ÚGt</c:v>
                </c:pt>
                <c:pt idx="10">
                  <c:v>ÚI</c:v>
                </c:pt>
                <c:pt idx="11">
                  <c:v>ÚMMS</c:v>
                </c:pt>
                <c:pt idx="12">
                  <c:v>ÚMV</c:v>
                </c:pt>
                <c:pt idx="13">
                  <c:v>ÚM</c:v>
                </c:pt>
                <c:pt idx="14">
                  <c:v>ÚSTARCH</c:v>
                </c:pt>
                <c:pt idx="15">
                  <c:v>BMC</c:v>
                </c:pt>
                <c:pt idx="16">
                  <c:v>CEM</c:v>
                </c:pt>
                <c:pt idx="17">
                  <c:v>NiÚ</c:v>
                </c:pt>
                <c:pt idx="18">
                  <c:v>CBv</c:v>
                </c:pt>
                <c:pt idx="19">
                  <c:v>ChÚ</c:v>
                </c:pt>
                <c:pt idx="20">
                  <c:v>ÚACH</c:v>
                </c:pt>
                <c:pt idx="21">
                  <c:v>ÚMB</c:v>
                </c:pt>
                <c:pt idx="22">
                  <c:v>ÚPol</c:v>
                </c:pt>
                <c:pt idx="23">
                  <c:v>ÚZ</c:v>
                </c:pt>
                <c:pt idx="24">
                  <c:v>CBRB</c:v>
                </c:pt>
                <c:pt idx="25">
                  <c:v>PaÚ</c:v>
                </c:pt>
                <c:pt idx="26">
                  <c:v>ÚEL</c:v>
                </c:pt>
                <c:pt idx="27">
                  <c:v>ÚKE</c:v>
                </c:pt>
                <c:pt idx="28">
                  <c:v>ArÚ</c:v>
                </c:pt>
                <c:pt idx="29">
                  <c:v>HÚ</c:v>
                </c:pt>
                <c:pt idx="30">
                  <c:v>ÚEt</c:v>
                </c:pt>
                <c:pt idx="31">
                  <c:v>CSP</c:v>
                </c:pt>
                <c:pt idx="32">
                  <c:v>EkÚ</c:v>
                </c:pt>
                <c:pt idx="33">
                  <c:v>FilÚ</c:v>
                </c:pt>
                <c:pt idx="34">
                  <c:v>SocÚ</c:v>
                </c:pt>
                <c:pt idx="35">
                  <c:v>ÚPV</c:v>
                </c:pt>
                <c:pt idx="36">
                  <c:v>ÚŠaP</c:v>
                </c:pt>
                <c:pt idx="37">
                  <c:v>ÚVSK</c:v>
                </c:pt>
                <c:pt idx="38">
                  <c:v>CVU</c:v>
                </c:pt>
                <c:pt idx="39">
                  <c:v>JÚĽŠ</c:v>
                </c:pt>
                <c:pt idx="40">
                  <c:v>SÚJS</c:v>
                </c:pt>
                <c:pt idx="41">
                  <c:v>ÚHV</c:v>
                </c:pt>
                <c:pt idx="42">
                  <c:v>ÚOr</c:v>
                </c:pt>
                <c:pt idx="43">
                  <c:v>ÚSlL</c:v>
                </c:pt>
                <c:pt idx="44">
                  <c:v>ÚSvL</c:v>
                </c:pt>
                <c:pt idx="45">
                  <c:v>CSČ</c:v>
                </c:pt>
                <c:pt idx="46">
                  <c:v>ÚK</c:v>
                </c:pt>
              </c:strCache>
            </c:strRef>
          </c:cat>
          <c:val>
            <c:numRef>
              <c:f>'3.21'!$K$6:$K$52</c:f>
              <c:numCache>
                <c:formatCode>General</c:formatCode>
                <c:ptCount val="47"/>
                <c:pt idx="0">
                  <c:v>5</c:v>
                </c:pt>
                <c:pt idx="1">
                  <c:v>6</c:v>
                </c:pt>
                <c:pt idx="2">
                  <c:v>5</c:v>
                </c:pt>
                <c:pt idx="3">
                  <c:v>8</c:v>
                </c:pt>
                <c:pt idx="4">
                  <c:v>3</c:v>
                </c:pt>
                <c:pt idx="5">
                  <c:v>12</c:v>
                </c:pt>
                <c:pt idx="6">
                  <c:v>9</c:v>
                </c:pt>
                <c:pt idx="7">
                  <c:v>7</c:v>
                </c:pt>
                <c:pt idx="8">
                  <c:v>16</c:v>
                </c:pt>
                <c:pt idx="9">
                  <c:v>7</c:v>
                </c:pt>
                <c:pt idx="10">
                  <c:v>6</c:v>
                </c:pt>
                <c:pt idx="11">
                  <c:v>13</c:v>
                </c:pt>
                <c:pt idx="12">
                  <c:v>16</c:v>
                </c:pt>
                <c:pt idx="13">
                  <c:v>11</c:v>
                </c:pt>
                <c:pt idx="14">
                  <c:v>6</c:v>
                </c:pt>
                <c:pt idx="15">
                  <c:v>49</c:v>
                </c:pt>
                <c:pt idx="16">
                  <c:v>29</c:v>
                </c:pt>
                <c:pt idx="17">
                  <c:v>9</c:v>
                </c:pt>
                <c:pt idx="18">
                  <c:v>24</c:v>
                </c:pt>
                <c:pt idx="19">
                  <c:v>23</c:v>
                </c:pt>
                <c:pt idx="20">
                  <c:v>11</c:v>
                </c:pt>
                <c:pt idx="21">
                  <c:v>5</c:v>
                </c:pt>
                <c:pt idx="22">
                  <c:v>17</c:v>
                </c:pt>
                <c:pt idx="23">
                  <c:v>5</c:v>
                </c:pt>
                <c:pt idx="24">
                  <c:v>24</c:v>
                </c:pt>
                <c:pt idx="25">
                  <c:v>4</c:v>
                </c:pt>
                <c:pt idx="26">
                  <c:v>22</c:v>
                </c:pt>
                <c:pt idx="27">
                  <c:v>6</c:v>
                </c:pt>
                <c:pt idx="28">
                  <c:v>32</c:v>
                </c:pt>
                <c:pt idx="29">
                  <c:v>5</c:v>
                </c:pt>
                <c:pt idx="30">
                  <c:v>0</c:v>
                </c:pt>
                <c:pt idx="31">
                  <c:v>6</c:v>
                </c:pt>
                <c:pt idx="32">
                  <c:v>5</c:v>
                </c:pt>
                <c:pt idx="33">
                  <c:v>2</c:v>
                </c:pt>
                <c:pt idx="34">
                  <c:v>2</c:v>
                </c:pt>
                <c:pt idx="35">
                  <c:v>0</c:v>
                </c:pt>
                <c:pt idx="36">
                  <c:v>2</c:v>
                </c:pt>
                <c:pt idx="37">
                  <c:v>0</c:v>
                </c:pt>
                <c:pt idx="38">
                  <c:v>3</c:v>
                </c:pt>
                <c:pt idx="39">
                  <c:v>6</c:v>
                </c:pt>
                <c:pt idx="40">
                  <c:v>1</c:v>
                </c:pt>
                <c:pt idx="41">
                  <c:v>2</c:v>
                </c:pt>
                <c:pt idx="42">
                  <c:v>1</c:v>
                </c:pt>
                <c:pt idx="43">
                  <c:v>3</c:v>
                </c:pt>
                <c:pt idx="44">
                  <c:v>1</c:v>
                </c:pt>
                <c:pt idx="45">
                  <c:v>54</c:v>
                </c:pt>
                <c:pt idx="46">
                  <c:v>5</c:v>
                </c:pt>
              </c:numCache>
            </c:numRef>
          </c:val>
          <c:extLst>
            <c:ext xmlns:c16="http://schemas.microsoft.com/office/drawing/2014/chart" uri="{C3380CC4-5D6E-409C-BE32-E72D297353CC}">
              <c16:uniqueId val="{00000003-BE9E-424F-89CF-AB6837E3D1F5}"/>
            </c:ext>
          </c:extLst>
        </c:ser>
        <c:ser>
          <c:idx val="4"/>
          <c:order val="4"/>
          <c:tx>
            <c:strRef>
              <c:f>'3.21'!$L$5</c:f>
              <c:strCache>
                <c:ptCount val="1"/>
                <c:pt idx="0">
                  <c:v>Ostatní pracovníci</c:v>
                </c:pt>
              </c:strCache>
            </c:strRef>
          </c:tx>
          <c:spPr>
            <a:solidFill>
              <a:schemeClr val="accent1"/>
            </a:solidFill>
            <a:ln>
              <a:noFill/>
            </a:ln>
            <a:effectLst/>
          </c:spPr>
          <c:invertIfNegative val="0"/>
          <c:cat>
            <c:strRef>
              <c:f>'3.21'!$F$6:$F$52</c:f>
              <c:strCache>
                <c:ptCount val="47"/>
                <c:pt idx="0">
                  <c:v>AsÚ</c:v>
                </c:pt>
                <c:pt idx="1">
                  <c:v>GgÚ</c:v>
                </c:pt>
                <c:pt idx="2">
                  <c:v>ÚH</c:v>
                </c:pt>
                <c:pt idx="3">
                  <c:v>ÚVZ</c:v>
                </c:pt>
                <c:pt idx="4">
                  <c:v>CEMEA</c:v>
                </c:pt>
                <c:pt idx="5">
                  <c:v>FÚ</c:v>
                </c:pt>
                <c:pt idx="6">
                  <c:v>MÚ</c:v>
                </c:pt>
                <c:pt idx="7">
                  <c:v>ÚEF</c:v>
                </c:pt>
                <c:pt idx="8">
                  <c:v>ElÚ</c:v>
                </c:pt>
                <c:pt idx="9">
                  <c:v>ÚGt</c:v>
                </c:pt>
                <c:pt idx="10">
                  <c:v>ÚI</c:v>
                </c:pt>
                <c:pt idx="11">
                  <c:v>ÚMMS</c:v>
                </c:pt>
                <c:pt idx="12">
                  <c:v>ÚMV</c:v>
                </c:pt>
                <c:pt idx="13">
                  <c:v>ÚM</c:v>
                </c:pt>
                <c:pt idx="14">
                  <c:v>ÚSTARCH</c:v>
                </c:pt>
                <c:pt idx="15">
                  <c:v>BMC</c:v>
                </c:pt>
                <c:pt idx="16">
                  <c:v>CEM</c:v>
                </c:pt>
                <c:pt idx="17">
                  <c:v>NiÚ</c:v>
                </c:pt>
                <c:pt idx="18">
                  <c:v>CBv</c:v>
                </c:pt>
                <c:pt idx="19">
                  <c:v>ChÚ</c:v>
                </c:pt>
                <c:pt idx="20">
                  <c:v>ÚACH</c:v>
                </c:pt>
                <c:pt idx="21">
                  <c:v>ÚMB</c:v>
                </c:pt>
                <c:pt idx="22">
                  <c:v>ÚPol</c:v>
                </c:pt>
                <c:pt idx="23">
                  <c:v>ÚZ</c:v>
                </c:pt>
                <c:pt idx="24">
                  <c:v>CBRB</c:v>
                </c:pt>
                <c:pt idx="25">
                  <c:v>PaÚ</c:v>
                </c:pt>
                <c:pt idx="26">
                  <c:v>ÚEL</c:v>
                </c:pt>
                <c:pt idx="27">
                  <c:v>ÚKE</c:v>
                </c:pt>
                <c:pt idx="28">
                  <c:v>ArÚ</c:v>
                </c:pt>
                <c:pt idx="29">
                  <c:v>HÚ</c:v>
                </c:pt>
                <c:pt idx="30">
                  <c:v>ÚEt</c:v>
                </c:pt>
                <c:pt idx="31">
                  <c:v>CSP</c:v>
                </c:pt>
                <c:pt idx="32">
                  <c:v>EkÚ</c:v>
                </c:pt>
                <c:pt idx="33">
                  <c:v>FilÚ</c:v>
                </c:pt>
                <c:pt idx="34">
                  <c:v>SocÚ</c:v>
                </c:pt>
                <c:pt idx="35">
                  <c:v>ÚPV</c:v>
                </c:pt>
                <c:pt idx="36">
                  <c:v>ÚŠaP</c:v>
                </c:pt>
                <c:pt idx="37">
                  <c:v>ÚVSK</c:v>
                </c:pt>
                <c:pt idx="38">
                  <c:v>CVU</c:v>
                </c:pt>
                <c:pt idx="39">
                  <c:v>JÚĽŠ</c:v>
                </c:pt>
                <c:pt idx="40">
                  <c:v>SÚJS</c:v>
                </c:pt>
                <c:pt idx="41">
                  <c:v>ÚHV</c:v>
                </c:pt>
                <c:pt idx="42">
                  <c:v>ÚOr</c:v>
                </c:pt>
                <c:pt idx="43">
                  <c:v>ÚSlL</c:v>
                </c:pt>
                <c:pt idx="44">
                  <c:v>ÚSvL</c:v>
                </c:pt>
                <c:pt idx="45">
                  <c:v>CSČ</c:v>
                </c:pt>
                <c:pt idx="46">
                  <c:v>ÚK</c:v>
                </c:pt>
              </c:strCache>
            </c:strRef>
          </c:cat>
          <c:val>
            <c:numRef>
              <c:f>'3.21'!$L$6:$L$52</c:f>
              <c:numCache>
                <c:formatCode>General</c:formatCode>
                <c:ptCount val="47"/>
                <c:pt idx="0">
                  <c:v>8</c:v>
                </c:pt>
                <c:pt idx="1">
                  <c:v>1</c:v>
                </c:pt>
                <c:pt idx="2">
                  <c:v>3</c:v>
                </c:pt>
                <c:pt idx="3">
                  <c:v>1</c:v>
                </c:pt>
                <c:pt idx="4">
                  <c:v>0</c:v>
                </c:pt>
                <c:pt idx="5">
                  <c:v>1</c:v>
                </c:pt>
                <c:pt idx="6">
                  <c:v>4</c:v>
                </c:pt>
                <c:pt idx="7">
                  <c:v>15</c:v>
                </c:pt>
                <c:pt idx="8">
                  <c:v>5</c:v>
                </c:pt>
                <c:pt idx="9">
                  <c:v>3</c:v>
                </c:pt>
                <c:pt idx="10">
                  <c:v>6</c:v>
                </c:pt>
                <c:pt idx="11">
                  <c:v>6</c:v>
                </c:pt>
                <c:pt idx="12">
                  <c:v>21</c:v>
                </c:pt>
                <c:pt idx="13">
                  <c:v>6</c:v>
                </c:pt>
                <c:pt idx="14">
                  <c:v>5</c:v>
                </c:pt>
                <c:pt idx="15">
                  <c:v>28</c:v>
                </c:pt>
                <c:pt idx="16">
                  <c:v>12</c:v>
                </c:pt>
                <c:pt idx="17">
                  <c:v>2</c:v>
                </c:pt>
                <c:pt idx="18">
                  <c:v>6</c:v>
                </c:pt>
                <c:pt idx="19">
                  <c:v>10</c:v>
                </c:pt>
                <c:pt idx="20">
                  <c:v>4</c:v>
                </c:pt>
                <c:pt idx="21">
                  <c:v>7</c:v>
                </c:pt>
                <c:pt idx="22">
                  <c:v>3</c:v>
                </c:pt>
                <c:pt idx="23">
                  <c:v>2</c:v>
                </c:pt>
                <c:pt idx="24">
                  <c:v>11</c:v>
                </c:pt>
                <c:pt idx="25">
                  <c:v>2</c:v>
                </c:pt>
                <c:pt idx="26">
                  <c:v>25</c:v>
                </c:pt>
                <c:pt idx="27">
                  <c:v>3</c:v>
                </c:pt>
                <c:pt idx="28">
                  <c:v>11</c:v>
                </c:pt>
                <c:pt idx="29">
                  <c:v>1</c:v>
                </c:pt>
                <c:pt idx="30">
                  <c:v>3</c:v>
                </c:pt>
                <c:pt idx="31">
                  <c:v>0</c:v>
                </c:pt>
                <c:pt idx="32">
                  <c:v>1</c:v>
                </c:pt>
                <c:pt idx="33">
                  <c:v>0</c:v>
                </c:pt>
                <c:pt idx="34">
                  <c:v>1</c:v>
                </c:pt>
                <c:pt idx="35">
                  <c:v>0</c:v>
                </c:pt>
                <c:pt idx="36">
                  <c:v>1</c:v>
                </c:pt>
                <c:pt idx="37">
                  <c:v>1</c:v>
                </c:pt>
                <c:pt idx="38">
                  <c:v>1</c:v>
                </c:pt>
                <c:pt idx="39">
                  <c:v>4</c:v>
                </c:pt>
                <c:pt idx="40">
                  <c:v>0</c:v>
                </c:pt>
                <c:pt idx="41">
                  <c:v>0</c:v>
                </c:pt>
                <c:pt idx="42">
                  <c:v>1</c:v>
                </c:pt>
                <c:pt idx="43">
                  <c:v>2</c:v>
                </c:pt>
                <c:pt idx="44">
                  <c:v>2</c:v>
                </c:pt>
                <c:pt idx="45">
                  <c:v>71</c:v>
                </c:pt>
                <c:pt idx="46">
                  <c:v>2</c:v>
                </c:pt>
              </c:numCache>
            </c:numRef>
          </c:val>
          <c:extLst>
            <c:ext xmlns:c16="http://schemas.microsoft.com/office/drawing/2014/chart" uri="{C3380CC4-5D6E-409C-BE32-E72D297353CC}">
              <c16:uniqueId val="{00000004-BE9E-424F-89CF-AB6837E3D1F5}"/>
            </c:ext>
          </c:extLst>
        </c:ser>
        <c:dLbls>
          <c:showLegendKey val="0"/>
          <c:showVal val="0"/>
          <c:showCatName val="0"/>
          <c:showSerName val="0"/>
          <c:showPercent val="0"/>
          <c:showBubbleSize val="0"/>
        </c:dLbls>
        <c:gapWidth val="150"/>
        <c:overlap val="100"/>
        <c:axId val="684260800"/>
        <c:axId val="684257888"/>
      </c:barChart>
      <c:catAx>
        <c:axId val="68426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684257888"/>
        <c:crosses val="autoZero"/>
        <c:auto val="1"/>
        <c:lblAlgn val="ctr"/>
        <c:lblOffset val="100"/>
        <c:noMultiLvlLbl val="0"/>
      </c:catAx>
      <c:valAx>
        <c:axId val="684257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684260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legend>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95225305546784E-2"/>
          <c:y val="5.5113932867324057E-2"/>
          <c:w val="0.93017384906190492"/>
          <c:h val="0.73357729566346652"/>
        </c:manualLayout>
      </c:layout>
      <c:barChart>
        <c:barDir val="col"/>
        <c:grouping val="clustered"/>
        <c:varyColors val="0"/>
        <c:ser>
          <c:idx val="0"/>
          <c:order val="0"/>
          <c:tx>
            <c:strRef>
              <c:f>'3.22'!$B$4</c:f>
              <c:strCache>
                <c:ptCount val="1"/>
                <c:pt idx="0">
                  <c:v>počet zamestnancov</c:v>
                </c:pt>
              </c:strCache>
            </c:strRef>
          </c:tx>
          <c:spPr>
            <a:solidFill>
              <a:srgbClr val="9597EC"/>
            </a:solidFill>
            <a:ln>
              <a:noFill/>
            </a:ln>
            <a:effectLst/>
          </c:spPr>
          <c:invertIfNegative val="0"/>
          <c:dPt>
            <c:idx val="0"/>
            <c:invertIfNegative val="0"/>
            <c:bubble3D val="0"/>
            <c:spPr>
              <a:solidFill>
                <a:srgbClr val="9597EC"/>
              </a:solidFill>
              <a:ln>
                <a:noFill/>
              </a:ln>
              <a:effectLst/>
            </c:spPr>
            <c:extLst>
              <c:ext xmlns:c16="http://schemas.microsoft.com/office/drawing/2014/chart" uri="{C3380CC4-5D6E-409C-BE32-E72D297353CC}">
                <c16:uniqueId val="{00000001-2BA1-4364-B7BC-FEC818602DE3}"/>
              </c:ext>
            </c:extLst>
          </c:dPt>
          <c:dPt>
            <c:idx val="1"/>
            <c:invertIfNegative val="0"/>
            <c:bubble3D val="0"/>
            <c:spPr>
              <a:solidFill>
                <a:srgbClr val="9597EC"/>
              </a:solidFill>
              <a:ln>
                <a:noFill/>
              </a:ln>
              <a:effectLst/>
            </c:spPr>
            <c:extLst>
              <c:ext xmlns:c16="http://schemas.microsoft.com/office/drawing/2014/chart" uri="{C3380CC4-5D6E-409C-BE32-E72D297353CC}">
                <c16:uniqueId val="{00000003-2BA1-4364-B7BC-FEC818602DE3}"/>
              </c:ext>
            </c:extLst>
          </c:dPt>
          <c:dPt>
            <c:idx val="2"/>
            <c:invertIfNegative val="0"/>
            <c:bubble3D val="0"/>
            <c:spPr>
              <a:solidFill>
                <a:srgbClr val="1E22AA"/>
              </a:solidFill>
              <a:ln>
                <a:noFill/>
              </a:ln>
              <a:effectLst/>
            </c:spPr>
            <c:extLst>
              <c:ext xmlns:c16="http://schemas.microsoft.com/office/drawing/2014/chart" uri="{C3380CC4-5D6E-409C-BE32-E72D297353CC}">
                <c16:uniqueId val="{00000005-2BA1-4364-B7BC-FEC818602DE3}"/>
              </c:ext>
            </c:extLst>
          </c:dPt>
          <c:dPt>
            <c:idx val="3"/>
            <c:invertIfNegative val="0"/>
            <c:bubble3D val="0"/>
            <c:spPr>
              <a:solidFill>
                <a:srgbClr val="9597EC"/>
              </a:solidFill>
              <a:ln>
                <a:noFill/>
              </a:ln>
              <a:effectLst/>
            </c:spPr>
            <c:extLst>
              <c:ext xmlns:c16="http://schemas.microsoft.com/office/drawing/2014/chart" uri="{C3380CC4-5D6E-409C-BE32-E72D297353CC}">
                <c16:uniqueId val="{00000007-2BA1-4364-B7BC-FEC818602DE3}"/>
              </c:ext>
            </c:extLst>
          </c:dPt>
          <c:dPt>
            <c:idx val="4"/>
            <c:invertIfNegative val="0"/>
            <c:bubble3D val="0"/>
            <c:spPr>
              <a:solidFill>
                <a:srgbClr val="9597EC"/>
              </a:solidFill>
              <a:ln>
                <a:noFill/>
              </a:ln>
              <a:effectLst/>
            </c:spPr>
            <c:extLst>
              <c:ext xmlns:c16="http://schemas.microsoft.com/office/drawing/2014/chart" uri="{C3380CC4-5D6E-409C-BE32-E72D297353CC}">
                <c16:uniqueId val="{00000009-2BA1-4364-B7BC-FEC818602DE3}"/>
              </c:ext>
            </c:extLst>
          </c:dPt>
          <c:dPt>
            <c:idx val="5"/>
            <c:invertIfNegative val="0"/>
            <c:bubble3D val="0"/>
            <c:spPr>
              <a:solidFill>
                <a:srgbClr val="9597EC"/>
              </a:solidFill>
              <a:ln>
                <a:noFill/>
              </a:ln>
              <a:effectLst/>
            </c:spPr>
            <c:extLst>
              <c:ext xmlns:c16="http://schemas.microsoft.com/office/drawing/2014/chart" uri="{C3380CC4-5D6E-409C-BE32-E72D297353CC}">
                <c16:uniqueId val="{0000000B-2BA1-4364-B7BC-FEC818602DE3}"/>
              </c:ext>
            </c:extLst>
          </c:dPt>
          <c:dPt>
            <c:idx val="6"/>
            <c:invertIfNegative val="0"/>
            <c:bubble3D val="0"/>
            <c:spPr>
              <a:solidFill>
                <a:srgbClr val="1E22AA"/>
              </a:solidFill>
              <a:ln>
                <a:noFill/>
              </a:ln>
              <a:effectLst/>
            </c:spPr>
            <c:extLst>
              <c:ext xmlns:c16="http://schemas.microsoft.com/office/drawing/2014/chart" uri="{C3380CC4-5D6E-409C-BE32-E72D297353CC}">
                <c16:uniqueId val="{0000000D-2BA1-4364-B7BC-FEC818602DE3}"/>
              </c:ext>
            </c:extLst>
          </c:dPt>
          <c:dPt>
            <c:idx val="7"/>
            <c:invertIfNegative val="0"/>
            <c:bubble3D val="0"/>
            <c:spPr>
              <a:solidFill>
                <a:srgbClr val="9597EC"/>
              </a:solidFill>
              <a:ln>
                <a:noFill/>
              </a:ln>
              <a:effectLst/>
            </c:spPr>
            <c:extLst>
              <c:ext xmlns:c16="http://schemas.microsoft.com/office/drawing/2014/chart" uri="{C3380CC4-5D6E-409C-BE32-E72D297353CC}">
                <c16:uniqueId val="{0000000F-2BA1-4364-B7BC-FEC818602DE3}"/>
              </c:ext>
            </c:extLst>
          </c:dPt>
          <c:dPt>
            <c:idx val="8"/>
            <c:invertIfNegative val="0"/>
            <c:bubble3D val="0"/>
            <c:spPr>
              <a:solidFill>
                <a:srgbClr val="FFC7C6"/>
              </a:solidFill>
              <a:ln>
                <a:noFill/>
              </a:ln>
              <a:effectLst/>
            </c:spPr>
            <c:extLst>
              <c:ext xmlns:c16="http://schemas.microsoft.com/office/drawing/2014/chart" uri="{C3380CC4-5D6E-409C-BE32-E72D297353CC}">
                <c16:uniqueId val="{00000011-2BA1-4364-B7BC-FEC818602DE3}"/>
              </c:ext>
            </c:extLst>
          </c:dPt>
          <c:dPt>
            <c:idx val="9"/>
            <c:invertIfNegative val="0"/>
            <c:bubble3D val="0"/>
            <c:spPr>
              <a:solidFill>
                <a:srgbClr val="9597EC"/>
              </a:solidFill>
              <a:ln>
                <a:noFill/>
              </a:ln>
              <a:effectLst/>
            </c:spPr>
            <c:extLst>
              <c:ext xmlns:c16="http://schemas.microsoft.com/office/drawing/2014/chart" uri="{C3380CC4-5D6E-409C-BE32-E72D297353CC}">
                <c16:uniqueId val="{00000013-2BA1-4364-B7BC-FEC818602DE3}"/>
              </c:ext>
            </c:extLst>
          </c:dPt>
          <c:dPt>
            <c:idx val="1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15-2BA1-4364-B7BC-FEC818602DE3}"/>
              </c:ext>
            </c:extLst>
          </c:dPt>
          <c:dPt>
            <c:idx val="11"/>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17-2BA1-4364-B7BC-FEC818602DE3}"/>
              </c:ext>
            </c:extLst>
          </c:dPt>
          <c:dPt>
            <c:idx val="1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19-2BA1-4364-B7BC-FEC818602DE3}"/>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1B-2BA1-4364-B7BC-FEC818602DE3}"/>
              </c:ext>
            </c:extLst>
          </c:dPt>
          <c:dPt>
            <c:idx val="1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1D-2BA1-4364-B7BC-FEC818602DE3}"/>
              </c:ext>
            </c:extLst>
          </c:dPt>
          <c:dPt>
            <c:idx val="15"/>
            <c:invertIfNegative val="0"/>
            <c:bubble3D val="0"/>
            <c:spPr>
              <a:solidFill>
                <a:schemeClr val="bg2"/>
              </a:solidFill>
              <a:ln>
                <a:noFill/>
              </a:ln>
              <a:effectLst/>
            </c:spPr>
            <c:extLst>
              <c:ext xmlns:c16="http://schemas.microsoft.com/office/drawing/2014/chart" uri="{C3380CC4-5D6E-409C-BE32-E72D297353CC}">
                <c16:uniqueId val="{0000001F-2BA1-4364-B7BC-FEC818602DE3}"/>
              </c:ext>
            </c:extLst>
          </c:dPt>
          <c:dPt>
            <c:idx val="1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21-2BA1-4364-B7BC-FEC818602DE3}"/>
              </c:ext>
            </c:extLst>
          </c:dPt>
          <c:dPt>
            <c:idx val="17"/>
            <c:invertIfNegative val="0"/>
            <c:bubble3D val="0"/>
            <c:spPr>
              <a:solidFill>
                <a:srgbClr val="9597EC"/>
              </a:solidFill>
              <a:ln>
                <a:noFill/>
              </a:ln>
              <a:effectLst/>
            </c:spPr>
            <c:extLst>
              <c:ext xmlns:c16="http://schemas.microsoft.com/office/drawing/2014/chart" uri="{C3380CC4-5D6E-409C-BE32-E72D297353CC}">
                <c16:uniqueId val="{00000023-2BA1-4364-B7BC-FEC818602DE3}"/>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25-2BA1-4364-B7BC-FEC818602DE3}"/>
              </c:ext>
            </c:extLst>
          </c:dPt>
          <c:dPt>
            <c:idx val="19"/>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27-2BA1-4364-B7BC-FEC818602DE3}"/>
              </c:ext>
            </c:extLst>
          </c:dPt>
          <c:dPt>
            <c:idx val="2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2BA1-4364-B7BC-FEC818602DE3}"/>
              </c:ext>
            </c:extLst>
          </c:dPt>
          <c:dPt>
            <c:idx val="21"/>
            <c:invertIfNegative val="0"/>
            <c:bubble3D val="0"/>
            <c:spPr>
              <a:solidFill>
                <a:srgbClr val="9597EC"/>
              </a:solidFill>
              <a:ln>
                <a:noFill/>
              </a:ln>
              <a:effectLst/>
            </c:spPr>
            <c:extLst>
              <c:ext xmlns:c16="http://schemas.microsoft.com/office/drawing/2014/chart" uri="{C3380CC4-5D6E-409C-BE32-E72D297353CC}">
                <c16:uniqueId val="{0000002B-2BA1-4364-B7BC-FEC818602DE3}"/>
              </c:ext>
            </c:extLst>
          </c:dPt>
          <c:dPt>
            <c:idx val="22"/>
            <c:invertIfNegative val="0"/>
            <c:bubble3D val="0"/>
            <c:spPr>
              <a:solidFill>
                <a:srgbClr val="9597EC"/>
              </a:solidFill>
              <a:ln>
                <a:noFill/>
              </a:ln>
              <a:effectLst/>
            </c:spPr>
            <c:extLst>
              <c:ext xmlns:c16="http://schemas.microsoft.com/office/drawing/2014/chart" uri="{C3380CC4-5D6E-409C-BE32-E72D297353CC}">
                <c16:uniqueId val="{0000002D-2BA1-4364-B7BC-FEC818602DE3}"/>
              </c:ext>
            </c:extLst>
          </c:dPt>
          <c:dPt>
            <c:idx val="23"/>
            <c:invertIfNegative val="0"/>
            <c:bubble3D val="0"/>
            <c:spPr>
              <a:solidFill>
                <a:schemeClr val="bg2">
                  <a:lumMod val="50000"/>
                </a:schemeClr>
              </a:solidFill>
              <a:ln>
                <a:noFill/>
              </a:ln>
              <a:effectLst/>
            </c:spPr>
            <c:extLst>
              <c:ext xmlns:c16="http://schemas.microsoft.com/office/drawing/2014/chart" uri="{C3380CC4-5D6E-409C-BE32-E72D297353CC}">
                <c16:uniqueId val="{0000002F-2BA1-4364-B7BC-FEC818602DE3}"/>
              </c:ext>
            </c:extLst>
          </c:dPt>
          <c:dPt>
            <c:idx val="24"/>
            <c:invertIfNegative val="0"/>
            <c:bubble3D val="0"/>
            <c:spPr>
              <a:solidFill>
                <a:srgbClr val="9597EC"/>
              </a:solidFill>
              <a:ln>
                <a:noFill/>
              </a:ln>
              <a:effectLst/>
            </c:spPr>
            <c:extLst>
              <c:ext xmlns:c16="http://schemas.microsoft.com/office/drawing/2014/chart" uri="{C3380CC4-5D6E-409C-BE32-E72D297353CC}">
                <c16:uniqueId val="{00000031-2BA1-4364-B7BC-FEC818602DE3}"/>
              </c:ext>
            </c:extLst>
          </c:dPt>
          <c:dPt>
            <c:idx val="25"/>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2BA1-4364-B7BC-FEC818602DE3}"/>
              </c:ext>
            </c:extLst>
          </c:dPt>
          <c:dPt>
            <c:idx val="2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35-2BA1-4364-B7BC-FEC818602DE3}"/>
              </c:ext>
            </c:extLst>
          </c:dPt>
          <c:dPt>
            <c:idx val="27"/>
            <c:invertIfNegative val="0"/>
            <c:bubble3D val="0"/>
            <c:spPr>
              <a:solidFill>
                <a:schemeClr val="bg2"/>
              </a:solidFill>
              <a:ln>
                <a:noFill/>
              </a:ln>
              <a:effectLst/>
            </c:spPr>
            <c:extLst>
              <c:ext xmlns:c16="http://schemas.microsoft.com/office/drawing/2014/chart" uri="{C3380CC4-5D6E-409C-BE32-E72D297353CC}">
                <c16:uniqueId val="{00000037-2BA1-4364-B7BC-FEC818602DE3}"/>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39-2BA1-4364-B7BC-FEC818602DE3}"/>
              </c:ext>
            </c:extLst>
          </c:dPt>
          <c:dPt>
            <c:idx val="29"/>
            <c:invertIfNegative val="0"/>
            <c:bubble3D val="0"/>
            <c:spPr>
              <a:solidFill>
                <a:srgbClr val="9597EC"/>
              </a:solidFill>
              <a:ln>
                <a:noFill/>
              </a:ln>
              <a:effectLst/>
            </c:spPr>
            <c:extLst>
              <c:ext xmlns:c16="http://schemas.microsoft.com/office/drawing/2014/chart" uri="{C3380CC4-5D6E-409C-BE32-E72D297353CC}">
                <c16:uniqueId val="{0000003B-2BA1-4364-B7BC-FEC818602DE3}"/>
              </c:ext>
            </c:extLst>
          </c:dPt>
          <c:dPt>
            <c:idx val="3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3D-2BA1-4364-B7BC-FEC818602DE3}"/>
              </c:ext>
            </c:extLst>
          </c:dPt>
          <c:dPt>
            <c:idx val="31"/>
            <c:invertIfNegative val="0"/>
            <c:bubble3D val="0"/>
            <c:spPr>
              <a:solidFill>
                <a:srgbClr val="9597EC"/>
              </a:solidFill>
              <a:ln>
                <a:noFill/>
              </a:ln>
              <a:effectLst/>
            </c:spPr>
            <c:extLst>
              <c:ext xmlns:c16="http://schemas.microsoft.com/office/drawing/2014/chart" uri="{C3380CC4-5D6E-409C-BE32-E72D297353CC}">
                <c16:uniqueId val="{0000003F-2BA1-4364-B7BC-FEC818602DE3}"/>
              </c:ext>
            </c:extLst>
          </c:dPt>
          <c:dPt>
            <c:idx val="3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41-2BA1-4364-B7BC-FEC818602DE3}"/>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43-2BA1-4364-B7BC-FEC818602DE3}"/>
              </c:ext>
            </c:extLst>
          </c:dPt>
          <c:dPt>
            <c:idx val="34"/>
            <c:invertIfNegative val="0"/>
            <c:bubble3D val="0"/>
            <c:spPr>
              <a:solidFill>
                <a:srgbClr val="9597EC"/>
              </a:solidFill>
              <a:ln>
                <a:noFill/>
              </a:ln>
              <a:effectLst/>
            </c:spPr>
            <c:extLst>
              <c:ext xmlns:c16="http://schemas.microsoft.com/office/drawing/2014/chart" uri="{C3380CC4-5D6E-409C-BE32-E72D297353CC}">
                <c16:uniqueId val="{00000045-2BA1-4364-B7BC-FEC818602DE3}"/>
              </c:ext>
            </c:extLst>
          </c:dPt>
          <c:dPt>
            <c:idx val="35"/>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47-2BA1-4364-B7BC-FEC818602DE3}"/>
              </c:ext>
            </c:extLst>
          </c:dPt>
          <c:dPt>
            <c:idx val="36"/>
            <c:invertIfNegative val="0"/>
            <c:bubble3D val="0"/>
            <c:spPr>
              <a:solidFill>
                <a:schemeClr val="bg2"/>
              </a:solidFill>
              <a:ln>
                <a:noFill/>
              </a:ln>
              <a:effectLst/>
            </c:spPr>
            <c:extLst>
              <c:ext xmlns:c16="http://schemas.microsoft.com/office/drawing/2014/chart" uri="{C3380CC4-5D6E-409C-BE32-E72D297353CC}">
                <c16:uniqueId val="{00000049-2BA1-4364-B7BC-FEC818602DE3}"/>
              </c:ext>
            </c:extLst>
          </c:dPt>
          <c:dPt>
            <c:idx val="3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4B-2BA1-4364-B7BC-FEC818602DE3}"/>
              </c:ext>
            </c:extLst>
          </c:dPt>
          <c:dPt>
            <c:idx val="38"/>
            <c:invertIfNegative val="0"/>
            <c:bubble3D val="0"/>
            <c:spPr>
              <a:solidFill>
                <a:srgbClr val="9597EC"/>
              </a:solidFill>
              <a:ln>
                <a:noFill/>
              </a:ln>
              <a:effectLst/>
            </c:spPr>
            <c:extLst>
              <c:ext xmlns:c16="http://schemas.microsoft.com/office/drawing/2014/chart" uri="{C3380CC4-5D6E-409C-BE32-E72D297353CC}">
                <c16:uniqueId val="{0000004D-2BA1-4364-B7BC-FEC818602DE3}"/>
              </c:ext>
            </c:extLst>
          </c:dPt>
          <c:dPt>
            <c:idx val="39"/>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F-2BA1-4364-B7BC-FEC818602DE3}"/>
              </c:ext>
            </c:extLst>
          </c:dPt>
          <c:dPt>
            <c:idx val="40"/>
            <c:invertIfNegative val="0"/>
            <c:bubble3D val="0"/>
            <c:spPr>
              <a:solidFill>
                <a:schemeClr val="bg2"/>
              </a:solidFill>
              <a:ln>
                <a:noFill/>
              </a:ln>
              <a:effectLst/>
            </c:spPr>
            <c:extLst>
              <c:ext xmlns:c16="http://schemas.microsoft.com/office/drawing/2014/chart" uri="{C3380CC4-5D6E-409C-BE32-E72D297353CC}">
                <c16:uniqueId val="{00000051-2BA1-4364-B7BC-FEC818602DE3}"/>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53-2BA1-4364-B7BC-FEC818602DE3}"/>
              </c:ext>
            </c:extLst>
          </c:dPt>
          <c:dPt>
            <c:idx val="4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55-2BA1-4364-B7BC-FEC818602DE3}"/>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2BA1-4364-B7BC-FEC818602DE3}"/>
              </c:ext>
            </c:extLst>
          </c:dPt>
          <c:dPt>
            <c:idx val="4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2BA1-4364-B7BC-FEC818602DE3}"/>
              </c:ext>
            </c:extLst>
          </c:dPt>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'3.22'!$A$5:$A$49</c:f>
              <c:strCache>
                <c:ptCount val="45"/>
                <c:pt idx="0">
                  <c:v>ÚEF</c:v>
                </c:pt>
                <c:pt idx="1">
                  <c:v>ÚMV</c:v>
                </c:pt>
                <c:pt idx="2">
                  <c:v>ElÚ</c:v>
                </c:pt>
                <c:pt idx="3">
                  <c:v>ÚVZ</c:v>
                </c:pt>
                <c:pt idx="4">
                  <c:v>FÚ</c:v>
                </c:pt>
                <c:pt idx="5">
                  <c:v>ÚI</c:v>
                </c:pt>
                <c:pt idx="6">
                  <c:v>ÚMMS</c:v>
                </c:pt>
                <c:pt idx="7">
                  <c:v>CEMEA</c:v>
                </c:pt>
                <c:pt idx="8">
                  <c:v>ÚM</c:v>
                </c:pt>
                <c:pt idx="9">
                  <c:v>AsÚ</c:v>
                </c:pt>
                <c:pt idx="10">
                  <c:v>ÚGt</c:v>
                </c:pt>
                <c:pt idx="11">
                  <c:v>MÚ</c:v>
                </c:pt>
                <c:pt idx="12">
                  <c:v>ÚH</c:v>
                </c:pt>
                <c:pt idx="13">
                  <c:v>ÚSTARCH</c:v>
                </c:pt>
                <c:pt idx="14">
                  <c:v>GgÚ</c:v>
                </c:pt>
                <c:pt idx="15">
                  <c:v>BMC</c:v>
                </c:pt>
                <c:pt idx="16">
                  <c:v>CEM</c:v>
                </c:pt>
                <c:pt idx="17">
                  <c:v>ChÚ</c:v>
                </c:pt>
                <c:pt idx="18">
                  <c:v>CBRB</c:v>
                </c:pt>
                <c:pt idx="19">
                  <c:v>CBv</c:v>
                </c:pt>
                <c:pt idx="20">
                  <c:v>ÚEL</c:v>
                </c:pt>
                <c:pt idx="21">
                  <c:v>ÚMB</c:v>
                </c:pt>
                <c:pt idx="22">
                  <c:v>ÚACH</c:v>
                </c:pt>
                <c:pt idx="23">
                  <c:v>ÚPol</c:v>
                </c:pt>
                <c:pt idx="24">
                  <c:v>NiÚ</c:v>
                </c:pt>
                <c:pt idx="25">
                  <c:v>ÚKE</c:v>
                </c:pt>
                <c:pt idx="26">
                  <c:v>PaÚ</c:v>
                </c:pt>
                <c:pt idx="27">
                  <c:v>ÚZ</c:v>
                </c:pt>
                <c:pt idx="28">
                  <c:v>ArÚ</c:v>
                </c:pt>
                <c:pt idx="29">
                  <c:v>HÚ</c:v>
                </c:pt>
                <c:pt idx="30">
                  <c:v>CSP</c:v>
                </c:pt>
                <c:pt idx="31">
                  <c:v>JÚĽŠ</c:v>
                </c:pt>
                <c:pt idx="32">
                  <c:v>EkÚ</c:v>
                </c:pt>
                <c:pt idx="33">
                  <c:v>FilÚ</c:v>
                </c:pt>
                <c:pt idx="34">
                  <c:v>ÚSlL</c:v>
                </c:pt>
                <c:pt idx="35">
                  <c:v>CVU</c:v>
                </c:pt>
                <c:pt idx="36">
                  <c:v>ÚEt</c:v>
                </c:pt>
                <c:pt idx="37">
                  <c:v>ÚSvL</c:v>
                </c:pt>
                <c:pt idx="38">
                  <c:v>SocÚ</c:v>
                </c:pt>
                <c:pt idx="39">
                  <c:v>ÚŠaP</c:v>
                </c:pt>
                <c:pt idx="40">
                  <c:v>ÚVSK</c:v>
                </c:pt>
                <c:pt idx="41">
                  <c:v>ÚOr</c:v>
                </c:pt>
                <c:pt idx="42">
                  <c:v>ÚHV</c:v>
                </c:pt>
                <c:pt idx="43">
                  <c:v>SÚJS</c:v>
                </c:pt>
                <c:pt idx="44">
                  <c:v>ÚPV</c:v>
                </c:pt>
              </c:strCache>
            </c:strRef>
          </c:cat>
          <c:val>
            <c:numRef>
              <c:f>'3.22'!$B$5:$B$49</c:f>
              <c:numCache>
                <c:formatCode>0</c:formatCode>
                <c:ptCount val="45"/>
                <c:pt idx="0">
                  <c:v>104.96</c:v>
                </c:pt>
                <c:pt idx="1">
                  <c:v>99.67</c:v>
                </c:pt>
                <c:pt idx="2">
                  <c:v>87.21</c:v>
                </c:pt>
                <c:pt idx="3">
                  <c:v>78.150000000000006</c:v>
                </c:pt>
                <c:pt idx="4">
                  <c:v>78.23</c:v>
                </c:pt>
                <c:pt idx="5">
                  <c:v>73.400000000000006</c:v>
                </c:pt>
                <c:pt idx="6">
                  <c:v>66.44</c:v>
                </c:pt>
                <c:pt idx="7">
                  <c:v>53.85</c:v>
                </c:pt>
                <c:pt idx="8">
                  <c:v>48.18</c:v>
                </c:pt>
                <c:pt idx="9">
                  <c:v>46.51</c:v>
                </c:pt>
                <c:pt idx="10">
                  <c:v>47</c:v>
                </c:pt>
                <c:pt idx="11">
                  <c:v>45.27</c:v>
                </c:pt>
                <c:pt idx="12">
                  <c:v>37.65</c:v>
                </c:pt>
                <c:pt idx="13">
                  <c:v>36.32</c:v>
                </c:pt>
                <c:pt idx="14">
                  <c:v>30.04</c:v>
                </c:pt>
                <c:pt idx="15">
                  <c:v>305.95999999999998</c:v>
                </c:pt>
                <c:pt idx="16">
                  <c:v>128</c:v>
                </c:pt>
                <c:pt idx="17">
                  <c:v>115.88</c:v>
                </c:pt>
                <c:pt idx="18">
                  <c:v>110.98</c:v>
                </c:pt>
                <c:pt idx="19">
                  <c:v>108.49</c:v>
                </c:pt>
                <c:pt idx="20">
                  <c:v>98.48</c:v>
                </c:pt>
                <c:pt idx="21">
                  <c:v>64.989999999999995</c:v>
                </c:pt>
                <c:pt idx="22">
                  <c:v>59.15</c:v>
                </c:pt>
                <c:pt idx="23">
                  <c:v>58.61</c:v>
                </c:pt>
                <c:pt idx="24">
                  <c:v>44.75</c:v>
                </c:pt>
                <c:pt idx="25">
                  <c:v>50.55</c:v>
                </c:pt>
                <c:pt idx="26">
                  <c:v>44.88</c:v>
                </c:pt>
                <c:pt idx="27">
                  <c:v>43.3</c:v>
                </c:pt>
                <c:pt idx="28">
                  <c:v>116.7</c:v>
                </c:pt>
                <c:pt idx="29">
                  <c:v>67.25</c:v>
                </c:pt>
                <c:pt idx="30">
                  <c:v>61.82</c:v>
                </c:pt>
                <c:pt idx="31">
                  <c:v>56.8</c:v>
                </c:pt>
                <c:pt idx="32">
                  <c:v>49.75</c:v>
                </c:pt>
                <c:pt idx="33">
                  <c:v>27.68</c:v>
                </c:pt>
                <c:pt idx="34">
                  <c:v>27.7</c:v>
                </c:pt>
                <c:pt idx="35">
                  <c:v>22.89</c:v>
                </c:pt>
                <c:pt idx="36">
                  <c:v>21.49</c:v>
                </c:pt>
                <c:pt idx="37">
                  <c:v>21.1</c:v>
                </c:pt>
                <c:pt idx="38">
                  <c:v>20.97</c:v>
                </c:pt>
                <c:pt idx="39">
                  <c:v>15.74</c:v>
                </c:pt>
                <c:pt idx="40">
                  <c:v>14.42</c:v>
                </c:pt>
                <c:pt idx="41">
                  <c:v>14.38</c:v>
                </c:pt>
                <c:pt idx="42">
                  <c:v>14.35</c:v>
                </c:pt>
                <c:pt idx="43">
                  <c:v>13.05</c:v>
                </c:pt>
                <c:pt idx="44">
                  <c:v>11.81</c:v>
                </c:pt>
              </c:numCache>
            </c:numRef>
          </c:val>
          <c:extLst>
            <c:ext xmlns:c16="http://schemas.microsoft.com/office/drawing/2014/chart" uri="{C3380CC4-5D6E-409C-BE32-E72D297353CC}">
              <c16:uniqueId val="{0000005A-2BA1-4364-B7BC-FEC818602DE3}"/>
            </c:ext>
          </c:extLst>
        </c:ser>
        <c:dLbls>
          <c:showLegendKey val="0"/>
          <c:showVal val="0"/>
          <c:showCatName val="0"/>
          <c:showSerName val="0"/>
          <c:showPercent val="0"/>
          <c:showBubbleSize val="0"/>
        </c:dLbls>
        <c:gapWidth val="100"/>
        <c:overlap val="-27"/>
        <c:axId val="2065710416"/>
        <c:axId val="2065695024"/>
      </c:barChart>
      <c:catAx>
        <c:axId val="206571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sk-SK"/>
          </a:p>
        </c:txPr>
        <c:crossAx val="2065695024"/>
        <c:crosses val="autoZero"/>
        <c:auto val="1"/>
        <c:lblAlgn val="ctr"/>
        <c:lblOffset val="100"/>
        <c:noMultiLvlLbl val="0"/>
      </c:catAx>
      <c:valAx>
        <c:axId val="2065695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2065710416"/>
        <c:crosses val="autoZero"/>
        <c:crossBetween val="between"/>
      </c:valAx>
      <c:spPr>
        <a:noFill/>
        <a:ln>
          <a:noFill/>
        </a:ln>
        <a:effectLst/>
      </c:spPr>
    </c:plotArea>
    <c:plotVisOnly val="1"/>
    <c:dispBlanksAs val="gap"/>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'3.23'!$A$5</c:f>
              <c:strCache>
                <c:ptCount val="1"/>
                <c:pt idx="0">
                  <c:v>Všeobecná výzva</c:v>
                </c:pt>
              </c:strCache>
            </c:strRef>
          </c:tx>
          <c:spPr>
            <a:solidFill>
              <a:schemeClr val="tx2">
                <a:lumMod val="60000"/>
                <a:lumOff val="40000"/>
              </a:schemeClr>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'3.23'!$B$4:$H$4</c:f>
              <c:numCache>
                <c:formatCode>General</c:formatCode>
                <c:ptCount val="7"/>
                <c:pt idx="0">
                  <c:v>2015</c:v>
                </c:pt>
                <c:pt idx="1">
                  <c:v>2016</c:v>
                </c:pt>
                <c:pt idx="2">
                  <c:v>2017</c:v>
                </c:pt>
                <c:pt idx="3">
                  <c:v>2018</c:v>
                </c:pt>
                <c:pt idx="4">
                  <c:v>2019</c:v>
                </c:pt>
                <c:pt idx="5">
                  <c:v>2020</c:v>
                </c:pt>
                <c:pt idx="6">
                  <c:v>2021</c:v>
                </c:pt>
              </c:numCache>
            </c:numRef>
          </c:cat>
          <c:val>
            <c:numRef>
              <c:f>'3.23'!$B$5:$H$5</c:f>
              <c:numCache>
                <c:formatCode>General</c:formatCode>
                <c:ptCount val="7"/>
                <c:pt idx="0">
                  <c:v>23.737169999999999</c:v>
                </c:pt>
                <c:pt idx="1">
                  <c:v>26.003139999999998</c:v>
                </c:pt>
                <c:pt idx="2">
                  <c:v>34.459940000000003</c:v>
                </c:pt>
                <c:pt idx="3">
                  <c:v>38.164000000000001</c:v>
                </c:pt>
                <c:pt idx="4">
                  <c:v>38.164000000000001</c:v>
                </c:pt>
                <c:pt idx="5">
                  <c:v>35.074809999999999</c:v>
                </c:pt>
                <c:pt idx="6">
                  <c:v>33.768419999999999</c:v>
                </c:pt>
              </c:numCache>
            </c:numRef>
          </c:val>
          <c:extLst>
            <c:ext xmlns:c16="http://schemas.microsoft.com/office/drawing/2014/chart" uri="{C3380CC4-5D6E-409C-BE32-E72D297353CC}">
              <c16:uniqueId val="{00000000-3128-4B18-9001-1908B43E84B0}"/>
            </c:ext>
          </c:extLst>
        </c:ser>
        <c:ser>
          <c:idx val="1"/>
          <c:order val="1"/>
          <c:tx>
            <c:strRef>
              <c:f>'3.23'!$A$6</c:f>
              <c:strCache>
                <c:ptCount val="1"/>
                <c:pt idx="0">
                  <c:v>Ostatné programy</c:v>
                </c:pt>
              </c:strCache>
            </c:strRef>
          </c:tx>
          <c:spPr>
            <a:solidFill>
              <a:schemeClr val="bg1">
                <a:lumMod val="85000"/>
              </a:schemeClr>
            </a:solidFill>
            <a:ln>
              <a:noFill/>
            </a:ln>
            <a:effectLst/>
          </c:spPr>
          <c:invertIfNegative val="0"/>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28-4B18-9001-1908B43E84B0}"/>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28-4B18-9001-1908B43E84B0}"/>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'3.23'!$B$4:$H$4</c:f>
              <c:numCache>
                <c:formatCode>General</c:formatCode>
                <c:ptCount val="7"/>
                <c:pt idx="0">
                  <c:v>2015</c:v>
                </c:pt>
                <c:pt idx="1">
                  <c:v>2016</c:v>
                </c:pt>
                <c:pt idx="2">
                  <c:v>2017</c:v>
                </c:pt>
                <c:pt idx="3">
                  <c:v>2018</c:v>
                </c:pt>
                <c:pt idx="4">
                  <c:v>2019</c:v>
                </c:pt>
                <c:pt idx="5">
                  <c:v>2020</c:v>
                </c:pt>
                <c:pt idx="6">
                  <c:v>2021</c:v>
                </c:pt>
              </c:numCache>
            </c:numRef>
          </c:cat>
          <c:val>
            <c:numRef>
              <c:f>'3.23'!$B$6:$H$6</c:f>
              <c:numCache>
                <c:formatCode>General</c:formatCode>
                <c:ptCount val="7"/>
                <c:pt idx="0">
                  <c:v>1.249039</c:v>
                </c:pt>
                <c:pt idx="1">
                  <c:v>1.341834</c:v>
                </c:pt>
                <c:pt idx="2">
                  <c:v>0.53283499999999995</c:v>
                </c:pt>
                <c:pt idx="3">
                  <c:v>1.116133</c:v>
                </c:pt>
                <c:pt idx="4">
                  <c:v>1.116133</c:v>
                </c:pt>
                <c:pt idx="5">
                  <c:v>4.4030469999999999</c:v>
                </c:pt>
                <c:pt idx="6">
                  <c:v>5.3831720000000001</c:v>
                </c:pt>
              </c:numCache>
            </c:numRef>
          </c:val>
          <c:extLst>
            <c:ext xmlns:c16="http://schemas.microsoft.com/office/drawing/2014/chart" uri="{C3380CC4-5D6E-409C-BE32-E72D297353CC}">
              <c16:uniqueId val="{00000003-3128-4B18-9001-1908B43E84B0}"/>
            </c:ext>
          </c:extLst>
        </c:ser>
        <c:dLbls>
          <c:showLegendKey val="0"/>
          <c:showVal val="0"/>
          <c:showCatName val="0"/>
          <c:showSerName val="0"/>
          <c:showPercent val="0"/>
          <c:showBubbleSize val="0"/>
        </c:dLbls>
        <c:gapWidth val="219"/>
        <c:overlap val="100"/>
        <c:axId val="304326192"/>
        <c:axId val="450559160"/>
      </c:barChart>
      <c:catAx>
        <c:axId val="304326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crossAx val="450559160"/>
        <c:crosses val="autoZero"/>
        <c:auto val="1"/>
        <c:lblAlgn val="ctr"/>
        <c:lblOffset val="100"/>
        <c:noMultiLvlLbl val="0"/>
      </c:catAx>
      <c:valAx>
        <c:axId val="450559160"/>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crossAx val="30432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mn-lt"/>
        </a:defRPr>
      </a:pPr>
      <a:endParaRPr lang="sk-SK"/>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'3.24'!$A$5</c:f>
              <c:strCache>
                <c:ptCount val="1"/>
                <c:pt idx="0">
                  <c:v>Neziskový sektor</c:v>
                </c:pt>
              </c:strCache>
            </c:strRef>
          </c:tx>
          <c:spPr>
            <a:solidFill>
              <a:schemeClr val="accent1"/>
            </a:solidFill>
            <a:ln>
              <a:noFill/>
            </a:ln>
            <a:effectLst/>
          </c:spPr>
          <c:invertIfNegative val="0"/>
          <c:dLbls>
            <c:dLbl>
              <c:idx val="1"/>
              <c:layout>
                <c:manualLayout>
                  <c:x val="0"/>
                  <c:y val="-2.62098572426677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A8-4C8C-B2F3-F8974B16B637}"/>
                </c:ext>
              </c:extLst>
            </c:dLbl>
            <c:dLbl>
              <c:idx val="5"/>
              <c:layout>
                <c:manualLayout>
                  <c:x val="0"/>
                  <c:y val="-1.70512261472367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A8-4C8C-B2F3-F8974B16B637}"/>
                </c:ext>
              </c:extLst>
            </c:dLbl>
            <c:dLbl>
              <c:idx val="6"/>
              <c:layout>
                <c:manualLayout>
                  <c:x val="0"/>
                  <c:y val="-2.62098572426677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A8-4C8C-B2F3-F8974B16B637}"/>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'3.24'!$B$4:$J$4</c:f>
              <c:numCache>
                <c:formatCode>General</c:formatCode>
                <c:ptCount val="9"/>
                <c:pt idx="0">
                  <c:v>2011</c:v>
                </c:pt>
                <c:pt idx="1">
                  <c:v>2012</c:v>
                </c:pt>
                <c:pt idx="2">
                  <c:v>2014</c:v>
                </c:pt>
                <c:pt idx="3">
                  <c:v>2015</c:v>
                </c:pt>
                <c:pt idx="4">
                  <c:v>2016</c:v>
                </c:pt>
                <c:pt idx="5">
                  <c:v>2017</c:v>
                </c:pt>
                <c:pt idx="6">
                  <c:v>2018</c:v>
                </c:pt>
                <c:pt idx="7">
                  <c:v>2019</c:v>
                </c:pt>
                <c:pt idx="8">
                  <c:v>2020</c:v>
                </c:pt>
              </c:numCache>
            </c:numRef>
          </c:cat>
          <c:val>
            <c:numRef>
              <c:f>'3.24'!$B$5:$J$5</c:f>
              <c:numCache>
                <c:formatCode>General</c:formatCode>
                <c:ptCount val="9"/>
                <c:pt idx="0">
                  <c:v>1</c:v>
                </c:pt>
                <c:pt idx="1">
                  <c:v>1</c:v>
                </c:pt>
                <c:pt idx="3">
                  <c:v>3</c:v>
                </c:pt>
                <c:pt idx="5">
                  <c:v>2</c:v>
                </c:pt>
                <c:pt idx="6">
                  <c:v>1</c:v>
                </c:pt>
                <c:pt idx="8">
                  <c:v>2</c:v>
                </c:pt>
              </c:numCache>
            </c:numRef>
          </c:val>
          <c:extLst>
            <c:ext xmlns:c16="http://schemas.microsoft.com/office/drawing/2014/chart" uri="{C3380CC4-5D6E-409C-BE32-E72D297353CC}">
              <c16:uniqueId val="{00000003-29A8-4C8C-B2F3-F8974B16B637}"/>
            </c:ext>
          </c:extLst>
        </c:ser>
        <c:ser>
          <c:idx val="1"/>
          <c:order val="1"/>
          <c:tx>
            <c:strRef>
              <c:f>'3.24'!$A$6</c:f>
              <c:strCache>
                <c:ptCount val="1"/>
                <c:pt idx="0">
                  <c:v>SAV</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'3.24'!$B$4:$J$4</c:f>
              <c:numCache>
                <c:formatCode>General</c:formatCode>
                <c:ptCount val="9"/>
                <c:pt idx="0">
                  <c:v>2011</c:v>
                </c:pt>
                <c:pt idx="1">
                  <c:v>2012</c:v>
                </c:pt>
                <c:pt idx="2">
                  <c:v>2014</c:v>
                </c:pt>
                <c:pt idx="3">
                  <c:v>2015</c:v>
                </c:pt>
                <c:pt idx="4">
                  <c:v>2016</c:v>
                </c:pt>
                <c:pt idx="5">
                  <c:v>2017</c:v>
                </c:pt>
                <c:pt idx="6">
                  <c:v>2018</c:v>
                </c:pt>
                <c:pt idx="7">
                  <c:v>2019</c:v>
                </c:pt>
                <c:pt idx="8">
                  <c:v>2020</c:v>
                </c:pt>
              </c:numCache>
            </c:numRef>
          </c:cat>
          <c:val>
            <c:numRef>
              <c:f>'3.24'!$B$6:$J$6</c:f>
              <c:numCache>
                <c:formatCode>General</c:formatCode>
                <c:ptCount val="9"/>
                <c:pt idx="0">
                  <c:v>54</c:v>
                </c:pt>
                <c:pt idx="1">
                  <c:v>41</c:v>
                </c:pt>
                <c:pt idx="2">
                  <c:v>51</c:v>
                </c:pt>
                <c:pt idx="3">
                  <c:v>75</c:v>
                </c:pt>
                <c:pt idx="4">
                  <c:v>35</c:v>
                </c:pt>
                <c:pt idx="5">
                  <c:v>33</c:v>
                </c:pt>
                <c:pt idx="6">
                  <c:v>44</c:v>
                </c:pt>
                <c:pt idx="7">
                  <c:v>47</c:v>
                </c:pt>
                <c:pt idx="8">
                  <c:v>66</c:v>
                </c:pt>
              </c:numCache>
            </c:numRef>
          </c:val>
          <c:extLst>
            <c:ext xmlns:c16="http://schemas.microsoft.com/office/drawing/2014/chart" uri="{C3380CC4-5D6E-409C-BE32-E72D297353CC}">
              <c16:uniqueId val="{00000004-29A8-4C8C-B2F3-F8974B16B637}"/>
            </c:ext>
          </c:extLst>
        </c:ser>
        <c:ser>
          <c:idx val="2"/>
          <c:order val="2"/>
          <c:tx>
            <c:strRef>
              <c:f>'3.24'!$A$7</c:f>
              <c:strCache>
                <c:ptCount val="1"/>
                <c:pt idx="0">
                  <c:v>Súkromný sektor</c:v>
                </c:pt>
              </c:strCache>
            </c:strRef>
          </c:tx>
          <c:spPr>
            <a:solidFill>
              <a:schemeClr val="bg2">
                <a:lumMod val="20000"/>
                <a:lumOff val="80000"/>
              </a:schemeClr>
            </a:solidFill>
            <a:ln>
              <a:noFill/>
            </a:ln>
            <a:effectLst/>
          </c:spPr>
          <c:invertIfNegative val="0"/>
          <c:dLbls>
            <c:dLbl>
              <c:idx val="5"/>
              <c:layout>
                <c:manualLayout>
                  <c:x val="0"/>
                  <c:y val="9.24855379077829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A8-4C8C-B2F3-F8974B16B637}"/>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'3.24'!$B$4:$J$4</c:f>
              <c:numCache>
                <c:formatCode>General</c:formatCode>
                <c:ptCount val="9"/>
                <c:pt idx="0">
                  <c:v>2011</c:v>
                </c:pt>
                <c:pt idx="1">
                  <c:v>2012</c:v>
                </c:pt>
                <c:pt idx="2">
                  <c:v>2014</c:v>
                </c:pt>
                <c:pt idx="3">
                  <c:v>2015</c:v>
                </c:pt>
                <c:pt idx="4">
                  <c:v>2016</c:v>
                </c:pt>
                <c:pt idx="5">
                  <c:v>2017</c:v>
                </c:pt>
                <c:pt idx="6">
                  <c:v>2018</c:v>
                </c:pt>
                <c:pt idx="7">
                  <c:v>2019</c:v>
                </c:pt>
                <c:pt idx="8">
                  <c:v>2020</c:v>
                </c:pt>
              </c:numCache>
            </c:numRef>
          </c:cat>
          <c:val>
            <c:numRef>
              <c:f>'3.24'!$B$7:$J$7</c:f>
              <c:numCache>
                <c:formatCode>General</c:formatCode>
                <c:ptCount val="9"/>
                <c:pt idx="0">
                  <c:v>12</c:v>
                </c:pt>
                <c:pt idx="1">
                  <c:v>11</c:v>
                </c:pt>
                <c:pt idx="2">
                  <c:v>14</c:v>
                </c:pt>
                <c:pt idx="3">
                  <c:v>16</c:v>
                </c:pt>
                <c:pt idx="4">
                  <c:v>10</c:v>
                </c:pt>
                <c:pt idx="5">
                  <c:v>9</c:v>
                </c:pt>
                <c:pt idx="6">
                  <c:v>8</c:v>
                </c:pt>
                <c:pt idx="7">
                  <c:v>7</c:v>
                </c:pt>
                <c:pt idx="8">
                  <c:v>11</c:v>
                </c:pt>
              </c:numCache>
            </c:numRef>
          </c:val>
          <c:extLst>
            <c:ext xmlns:c16="http://schemas.microsoft.com/office/drawing/2014/chart" uri="{C3380CC4-5D6E-409C-BE32-E72D297353CC}">
              <c16:uniqueId val="{00000006-29A8-4C8C-B2F3-F8974B16B637}"/>
            </c:ext>
          </c:extLst>
        </c:ser>
        <c:ser>
          <c:idx val="3"/>
          <c:order val="3"/>
          <c:tx>
            <c:strRef>
              <c:f>'3.24'!$A$8</c:f>
              <c:strCache>
                <c:ptCount val="1"/>
                <c:pt idx="0">
                  <c:v>Verejný sektor bez SAV</c:v>
                </c:pt>
              </c:strCache>
            </c:strRef>
          </c:tx>
          <c:spPr>
            <a:solidFill>
              <a:schemeClr val="accent4">
                <a:lumMod val="75000"/>
              </a:schemeClr>
            </a:solidFill>
            <a:ln>
              <a:noFill/>
            </a:ln>
            <a:effectLst/>
          </c:spPr>
          <c:invertIfNegative val="0"/>
          <c:dLbls>
            <c:dLbl>
              <c:idx val="5"/>
              <c:layout>
                <c:manualLayout>
                  <c:x val="0"/>
                  <c:y val="-1.0789979422574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A8-4C8C-B2F3-F8974B16B637}"/>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'3.24'!$B$4:$J$4</c:f>
              <c:numCache>
                <c:formatCode>General</c:formatCode>
                <c:ptCount val="9"/>
                <c:pt idx="0">
                  <c:v>2011</c:v>
                </c:pt>
                <c:pt idx="1">
                  <c:v>2012</c:v>
                </c:pt>
                <c:pt idx="2">
                  <c:v>2014</c:v>
                </c:pt>
                <c:pt idx="3">
                  <c:v>2015</c:v>
                </c:pt>
                <c:pt idx="4">
                  <c:v>2016</c:v>
                </c:pt>
                <c:pt idx="5">
                  <c:v>2017</c:v>
                </c:pt>
                <c:pt idx="6">
                  <c:v>2018</c:v>
                </c:pt>
                <c:pt idx="7">
                  <c:v>2019</c:v>
                </c:pt>
                <c:pt idx="8">
                  <c:v>2020</c:v>
                </c:pt>
              </c:numCache>
            </c:numRef>
          </c:cat>
          <c:val>
            <c:numRef>
              <c:f>'3.24'!$B$8:$J$8</c:f>
              <c:numCache>
                <c:formatCode>General</c:formatCode>
                <c:ptCount val="9"/>
                <c:pt idx="0">
                  <c:v>11</c:v>
                </c:pt>
                <c:pt idx="1">
                  <c:v>12</c:v>
                </c:pt>
                <c:pt idx="2">
                  <c:v>11</c:v>
                </c:pt>
                <c:pt idx="3">
                  <c:v>18</c:v>
                </c:pt>
                <c:pt idx="4">
                  <c:v>6</c:v>
                </c:pt>
                <c:pt idx="5">
                  <c:v>8</c:v>
                </c:pt>
                <c:pt idx="6">
                  <c:v>6</c:v>
                </c:pt>
                <c:pt idx="7">
                  <c:v>8</c:v>
                </c:pt>
                <c:pt idx="8">
                  <c:v>10</c:v>
                </c:pt>
              </c:numCache>
            </c:numRef>
          </c:val>
          <c:extLst>
            <c:ext xmlns:c16="http://schemas.microsoft.com/office/drawing/2014/chart" uri="{C3380CC4-5D6E-409C-BE32-E72D297353CC}">
              <c16:uniqueId val="{00000008-29A8-4C8C-B2F3-F8974B16B637}"/>
            </c:ext>
          </c:extLst>
        </c:ser>
        <c:ser>
          <c:idx val="4"/>
          <c:order val="4"/>
          <c:tx>
            <c:strRef>
              <c:f>'3.24'!$A$9</c:f>
              <c:strCache>
                <c:ptCount val="1"/>
                <c:pt idx="0">
                  <c:v>VŠ</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'3.24'!$B$4:$J$4</c:f>
              <c:numCache>
                <c:formatCode>General</c:formatCode>
                <c:ptCount val="9"/>
                <c:pt idx="0">
                  <c:v>2011</c:v>
                </c:pt>
                <c:pt idx="1">
                  <c:v>2012</c:v>
                </c:pt>
                <c:pt idx="2">
                  <c:v>2014</c:v>
                </c:pt>
                <c:pt idx="3">
                  <c:v>2015</c:v>
                </c:pt>
                <c:pt idx="4">
                  <c:v>2016</c:v>
                </c:pt>
                <c:pt idx="5">
                  <c:v>2017</c:v>
                </c:pt>
                <c:pt idx="6">
                  <c:v>2018</c:v>
                </c:pt>
                <c:pt idx="7">
                  <c:v>2019</c:v>
                </c:pt>
                <c:pt idx="8">
                  <c:v>2020</c:v>
                </c:pt>
              </c:numCache>
            </c:numRef>
          </c:cat>
          <c:val>
            <c:numRef>
              <c:f>'3.24'!$B$9:$J$9</c:f>
              <c:numCache>
                <c:formatCode>General</c:formatCode>
                <c:ptCount val="9"/>
                <c:pt idx="0">
                  <c:v>87</c:v>
                </c:pt>
                <c:pt idx="1">
                  <c:v>107</c:v>
                </c:pt>
                <c:pt idx="2">
                  <c:v>72</c:v>
                </c:pt>
                <c:pt idx="3">
                  <c:v>156</c:v>
                </c:pt>
                <c:pt idx="4">
                  <c:v>103</c:v>
                </c:pt>
                <c:pt idx="5">
                  <c:v>100</c:v>
                </c:pt>
                <c:pt idx="6">
                  <c:v>93</c:v>
                </c:pt>
                <c:pt idx="7">
                  <c:v>87</c:v>
                </c:pt>
                <c:pt idx="8">
                  <c:v>102</c:v>
                </c:pt>
              </c:numCache>
            </c:numRef>
          </c:val>
          <c:extLst>
            <c:ext xmlns:c16="http://schemas.microsoft.com/office/drawing/2014/chart" uri="{C3380CC4-5D6E-409C-BE32-E72D297353CC}">
              <c16:uniqueId val="{00000009-29A8-4C8C-B2F3-F8974B16B637}"/>
            </c:ext>
          </c:extLst>
        </c:ser>
        <c:dLbls>
          <c:showLegendKey val="0"/>
          <c:showVal val="0"/>
          <c:showCatName val="0"/>
          <c:showSerName val="0"/>
          <c:showPercent val="0"/>
          <c:showBubbleSize val="0"/>
        </c:dLbls>
        <c:gapWidth val="150"/>
        <c:overlap val="100"/>
        <c:axId val="536848272"/>
        <c:axId val="536855160"/>
      </c:barChart>
      <c:lineChart>
        <c:grouping val="standard"/>
        <c:varyColors val="0"/>
        <c:ser>
          <c:idx val="5"/>
          <c:order val="5"/>
          <c:tx>
            <c:strRef>
              <c:f>'3.24'!$A$10</c:f>
              <c:strCache>
                <c:ptCount val="1"/>
                <c:pt idx="0">
                  <c:v>Celkové výdavky v mil. eur, pravá os</c:v>
                </c:pt>
              </c:strCache>
            </c:strRef>
          </c:tx>
          <c:spPr>
            <a:ln w="28575" cap="rnd">
              <a:solidFill>
                <a:schemeClr val="bg2"/>
              </a:solidFill>
              <a:round/>
            </a:ln>
            <a:effectLst/>
          </c:spPr>
          <c:marker>
            <c:symbol val="none"/>
          </c:marker>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'3.24'!$B$4:$J$4</c:f>
              <c:numCache>
                <c:formatCode>General</c:formatCode>
                <c:ptCount val="9"/>
                <c:pt idx="0">
                  <c:v>2011</c:v>
                </c:pt>
                <c:pt idx="1">
                  <c:v>2012</c:v>
                </c:pt>
                <c:pt idx="2">
                  <c:v>2014</c:v>
                </c:pt>
                <c:pt idx="3">
                  <c:v>2015</c:v>
                </c:pt>
                <c:pt idx="4">
                  <c:v>2016</c:v>
                </c:pt>
                <c:pt idx="5">
                  <c:v>2017</c:v>
                </c:pt>
                <c:pt idx="6">
                  <c:v>2018</c:v>
                </c:pt>
                <c:pt idx="7">
                  <c:v>2019</c:v>
                </c:pt>
                <c:pt idx="8">
                  <c:v>2020</c:v>
                </c:pt>
              </c:numCache>
            </c:numRef>
          </c:cat>
          <c:val>
            <c:numRef>
              <c:f>'3.24'!$B$10:$J$10</c:f>
              <c:numCache>
                <c:formatCode>General</c:formatCode>
                <c:ptCount val="9"/>
                <c:pt idx="0">
                  <c:v>31.706499999999998</c:v>
                </c:pt>
                <c:pt idx="1">
                  <c:v>32.956069999999997</c:v>
                </c:pt>
                <c:pt idx="2">
                  <c:v>32.960149999999999</c:v>
                </c:pt>
                <c:pt idx="3">
                  <c:v>59.439489999999999</c:v>
                </c:pt>
                <c:pt idx="4">
                  <c:v>32.972360000000002</c:v>
                </c:pt>
                <c:pt idx="5">
                  <c:v>32.682000000000002</c:v>
                </c:pt>
                <c:pt idx="6">
                  <c:v>32.84158</c:v>
                </c:pt>
                <c:pt idx="7">
                  <c:v>32.707979999999999</c:v>
                </c:pt>
                <c:pt idx="8">
                  <c:v>40.999940000000002</c:v>
                </c:pt>
              </c:numCache>
            </c:numRef>
          </c:val>
          <c:smooth val="0"/>
          <c:extLst>
            <c:ext xmlns:c16="http://schemas.microsoft.com/office/drawing/2014/chart" uri="{C3380CC4-5D6E-409C-BE32-E72D297353CC}">
              <c16:uniqueId val="{0000000A-29A8-4C8C-B2F3-F8974B16B637}"/>
            </c:ext>
          </c:extLst>
        </c:ser>
        <c:dLbls>
          <c:showLegendKey val="0"/>
          <c:showVal val="0"/>
          <c:showCatName val="0"/>
          <c:showSerName val="0"/>
          <c:showPercent val="0"/>
          <c:showBubbleSize val="0"/>
        </c:dLbls>
        <c:marker val="1"/>
        <c:smooth val="0"/>
        <c:axId val="451616296"/>
        <c:axId val="451614000"/>
      </c:lineChart>
      <c:catAx>
        <c:axId val="53684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crossAx val="536855160"/>
        <c:crosses val="autoZero"/>
        <c:auto val="1"/>
        <c:lblAlgn val="ctr"/>
        <c:lblOffset val="100"/>
        <c:noMultiLvlLbl val="0"/>
      </c:catAx>
      <c:valAx>
        <c:axId val="536855160"/>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crossAx val="536848272"/>
        <c:crosses val="autoZero"/>
        <c:crossBetween val="between"/>
      </c:valAx>
      <c:valAx>
        <c:axId val="451614000"/>
        <c:scaling>
          <c:orientation val="minMax"/>
          <c:max val="6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crossAx val="451616296"/>
        <c:crosses val="max"/>
        <c:crossBetween val="between"/>
      </c:valAx>
      <c:catAx>
        <c:axId val="451616296"/>
        <c:scaling>
          <c:orientation val="minMax"/>
        </c:scaling>
        <c:delete val="1"/>
        <c:axPos val="b"/>
        <c:numFmt formatCode="General" sourceLinked="1"/>
        <c:majorTickMark val="out"/>
        <c:minorTickMark val="none"/>
        <c:tickLblPos val="nextTo"/>
        <c:crossAx val="4516140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mn-lt"/>
        </a:defRPr>
      </a:pPr>
      <a:endParaRPr lang="sk-SK"/>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97265966754157"/>
          <c:y val="5.0925925925925923E-2"/>
          <c:w val="0.79492979002624675"/>
          <c:h val="0.79024023038786817"/>
        </c:manualLayout>
      </c:layout>
      <c:barChart>
        <c:barDir val="col"/>
        <c:grouping val="clustered"/>
        <c:varyColors val="0"/>
        <c:ser>
          <c:idx val="1"/>
          <c:order val="1"/>
          <c:tx>
            <c:strRef>
              <c:f>'3.25'!$A$6</c:f>
              <c:strCache>
                <c:ptCount val="1"/>
                <c:pt idx="0">
                  <c:v>výška podpory (v tis. eur)</c:v>
                </c:pt>
              </c:strCache>
            </c:strRef>
          </c:tx>
          <c:spPr>
            <a:solidFill>
              <a:schemeClr val="tx2">
                <a:lumMod val="60000"/>
                <a:lumOff val="40000"/>
              </a:schemeClr>
            </a:solidFill>
            <a:ln>
              <a:noFill/>
            </a:ln>
            <a:effectLst/>
          </c:spPr>
          <c:invertIfNegative val="0"/>
          <c:cat>
            <c:numRef>
              <c:f>'3.25'!$B$4:$F$4</c:f>
              <c:numCache>
                <c:formatCode>General</c:formatCode>
                <c:ptCount val="5"/>
                <c:pt idx="0">
                  <c:v>2017</c:v>
                </c:pt>
                <c:pt idx="1">
                  <c:v>2018</c:v>
                </c:pt>
                <c:pt idx="2">
                  <c:v>2019</c:v>
                </c:pt>
                <c:pt idx="3">
                  <c:v>2020</c:v>
                </c:pt>
                <c:pt idx="4">
                  <c:v>2021</c:v>
                </c:pt>
              </c:numCache>
            </c:numRef>
          </c:cat>
          <c:val>
            <c:numRef>
              <c:f>'3.25'!$B$6:$F$6</c:f>
              <c:numCache>
                <c:formatCode>#,##0</c:formatCode>
                <c:ptCount val="5"/>
                <c:pt idx="0">
                  <c:v>255056</c:v>
                </c:pt>
                <c:pt idx="1">
                  <c:v>357637</c:v>
                </c:pt>
                <c:pt idx="2">
                  <c:v>788291</c:v>
                </c:pt>
                <c:pt idx="3">
                  <c:v>651292</c:v>
                </c:pt>
                <c:pt idx="4">
                  <c:v>497287</c:v>
                </c:pt>
              </c:numCache>
            </c:numRef>
          </c:val>
          <c:extLst>
            <c:ext xmlns:c16="http://schemas.microsoft.com/office/drawing/2014/chart" uri="{C3380CC4-5D6E-409C-BE32-E72D297353CC}">
              <c16:uniqueId val="{00000000-8572-4BAE-8BC4-A7D22C89DCB5}"/>
            </c:ext>
          </c:extLst>
        </c:ser>
        <c:dLbls>
          <c:showLegendKey val="0"/>
          <c:showVal val="0"/>
          <c:showCatName val="0"/>
          <c:showSerName val="0"/>
          <c:showPercent val="0"/>
          <c:showBubbleSize val="0"/>
        </c:dLbls>
        <c:gapWidth val="219"/>
        <c:axId val="677538640"/>
        <c:axId val="677539296"/>
      </c:barChart>
      <c:lineChart>
        <c:grouping val="standard"/>
        <c:varyColors val="0"/>
        <c:ser>
          <c:idx val="0"/>
          <c:order val="0"/>
          <c:tx>
            <c:strRef>
              <c:f>'3.25'!$A$5</c:f>
              <c:strCache>
                <c:ptCount val="1"/>
                <c:pt idx="0">
                  <c:v>počet projektov (pravá os)</c:v>
                </c:pt>
              </c:strCache>
            </c:strRef>
          </c:tx>
          <c:spPr>
            <a:ln w="28575" cap="rnd">
              <a:noFill/>
              <a:round/>
            </a:ln>
            <a:effectLst/>
          </c:spPr>
          <c:marker>
            <c:symbol val="circle"/>
            <c:size val="5"/>
            <c:spPr>
              <a:solidFill>
                <a:schemeClr val="bg2"/>
              </a:solidFill>
              <a:ln w="9525">
                <a:noFill/>
              </a:ln>
              <a:effectLst/>
            </c:spPr>
          </c:marker>
          <c:cat>
            <c:numRef>
              <c:f>'3.25'!$B$4:$F$4</c:f>
              <c:numCache>
                <c:formatCode>General</c:formatCode>
                <c:ptCount val="5"/>
                <c:pt idx="0">
                  <c:v>2017</c:v>
                </c:pt>
                <c:pt idx="1">
                  <c:v>2018</c:v>
                </c:pt>
                <c:pt idx="2">
                  <c:v>2019</c:v>
                </c:pt>
                <c:pt idx="3">
                  <c:v>2020</c:v>
                </c:pt>
                <c:pt idx="4">
                  <c:v>2021</c:v>
                </c:pt>
              </c:numCache>
            </c:numRef>
          </c:cat>
          <c:val>
            <c:numRef>
              <c:f>'3.25'!$B$5:$F$5</c:f>
              <c:numCache>
                <c:formatCode>General</c:formatCode>
                <c:ptCount val="5"/>
                <c:pt idx="0">
                  <c:v>102</c:v>
                </c:pt>
                <c:pt idx="1">
                  <c:v>80</c:v>
                </c:pt>
                <c:pt idx="2">
                  <c:v>114</c:v>
                </c:pt>
                <c:pt idx="3">
                  <c:v>66</c:v>
                </c:pt>
                <c:pt idx="4">
                  <c:v>76</c:v>
                </c:pt>
              </c:numCache>
            </c:numRef>
          </c:val>
          <c:smooth val="0"/>
          <c:extLst>
            <c:ext xmlns:c16="http://schemas.microsoft.com/office/drawing/2014/chart" uri="{C3380CC4-5D6E-409C-BE32-E72D297353CC}">
              <c16:uniqueId val="{00000001-8572-4BAE-8BC4-A7D22C89DCB5}"/>
            </c:ext>
          </c:extLst>
        </c:ser>
        <c:dLbls>
          <c:showLegendKey val="0"/>
          <c:showVal val="0"/>
          <c:showCatName val="0"/>
          <c:showSerName val="0"/>
          <c:showPercent val="0"/>
          <c:showBubbleSize val="0"/>
        </c:dLbls>
        <c:marker val="1"/>
        <c:smooth val="0"/>
        <c:axId val="679058920"/>
        <c:axId val="679057936"/>
      </c:lineChart>
      <c:catAx>
        <c:axId val="677538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677539296"/>
        <c:crosses val="autoZero"/>
        <c:auto val="1"/>
        <c:lblAlgn val="ctr"/>
        <c:lblOffset val="100"/>
        <c:noMultiLvlLbl val="0"/>
      </c:catAx>
      <c:valAx>
        <c:axId val="677539296"/>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677538640"/>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dispUnitsLbl>
        </c:dispUnits>
      </c:valAx>
      <c:valAx>
        <c:axId val="679057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679058920"/>
        <c:crosses val="max"/>
        <c:crossBetween val="between"/>
      </c:valAx>
      <c:catAx>
        <c:axId val="679058920"/>
        <c:scaling>
          <c:orientation val="minMax"/>
        </c:scaling>
        <c:delete val="1"/>
        <c:axPos val="b"/>
        <c:numFmt formatCode="General" sourceLinked="1"/>
        <c:majorTickMark val="out"/>
        <c:minorTickMark val="none"/>
        <c:tickLblPos val="nextTo"/>
        <c:crossAx val="679057936"/>
        <c:crosses val="autoZero"/>
        <c:auto val="1"/>
        <c:lblAlgn val="ctr"/>
        <c:lblOffset val="100"/>
        <c:noMultiLvlLbl val="0"/>
      </c:catAx>
      <c:spPr>
        <a:noFill/>
        <a:ln>
          <a:noFill/>
        </a:ln>
        <a:effectLst/>
      </c:spPr>
    </c:plotArea>
    <c:legend>
      <c:legendPos val="b"/>
      <c:layout>
        <c:manualLayout>
          <c:xMode val="edge"/>
          <c:yMode val="edge"/>
          <c:x val="0.5967252843394576"/>
          <c:y val="4.6874453193350839E-2"/>
          <c:w val="0.33938582677165352"/>
          <c:h val="0.1439264362787984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mn-lt"/>
        </a:defRPr>
      </a:pPr>
      <a:endParaRPr lang="sk-SK"/>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57203336492407"/>
          <c:y val="5.0925925925925923E-2"/>
          <c:w val="0.79492979002624675"/>
          <c:h val="0.79024023038786817"/>
        </c:manualLayout>
      </c:layout>
      <c:barChart>
        <c:barDir val="col"/>
        <c:grouping val="clustered"/>
        <c:varyColors val="0"/>
        <c:ser>
          <c:idx val="1"/>
          <c:order val="1"/>
          <c:tx>
            <c:strRef>
              <c:f>'3.26'!$A$6</c:f>
              <c:strCache>
                <c:ptCount val="1"/>
                <c:pt idx="0">
                  <c:v>výška podpory (v tis. eur)</c:v>
                </c:pt>
              </c:strCache>
            </c:strRef>
          </c:tx>
          <c:spPr>
            <a:solidFill>
              <a:schemeClr val="bg2">
                <a:lumMod val="20000"/>
                <a:lumOff val="80000"/>
              </a:schemeClr>
            </a:solidFill>
            <a:ln>
              <a:noFill/>
            </a:ln>
            <a:effectLst/>
          </c:spPr>
          <c:invertIfNegative val="0"/>
          <c:cat>
            <c:numRef>
              <c:f>'3.26'!$B$4:$F$4</c:f>
              <c:numCache>
                <c:formatCode>General</c:formatCode>
                <c:ptCount val="5"/>
                <c:pt idx="0">
                  <c:v>2017</c:v>
                </c:pt>
                <c:pt idx="1">
                  <c:v>2018</c:v>
                </c:pt>
                <c:pt idx="2">
                  <c:v>2019</c:v>
                </c:pt>
                <c:pt idx="3">
                  <c:v>2020</c:v>
                </c:pt>
                <c:pt idx="4">
                  <c:v>2021</c:v>
                </c:pt>
              </c:numCache>
            </c:numRef>
          </c:cat>
          <c:val>
            <c:numRef>
              <c:f>'3.26'!$B$6:$F$6</c:f>
              <c:numCache>
                <c:formatCode>_-* #\ ##0_-;\-* #\ ##0_-;_-* "-"??_-;_-@_-</c:formatCode>
                <c:ptCount val="5"/>
                <c:pt idx="0">
                  <c:v>277779</c:v>
                </c:pt>
                <c:pt idx="1">
                  <c:v>358989</c:v>
                </c:pt>
                <c:pt idx="2">
                  <c:v>327842</c:v>
                </c:pt>
                <c:pt idx="3">
                  <c:v>111430</c:v>
                </c:pt>
                <c:pt idx="4">
                  <c:v>314855</c:v>
                </c:pt>
              </c:numCache>
            </c:numRef>
          </c:val>
          <c:extLst>
            <c:ext xmlns:c16="http://schemas.microsoft.com/office/drawing/2014/chart" uri="{C3380CC4-5D6E-409C-BE32-E72D297353CC}">
              <c16:uniqueId val="{00000000-FEB9-44C4-BD3D-69A803943840}"/>
            </c:ext>
          </c:extLst>
        </c:ser>
        <c:dLbls>
          <c:showLegendKey val="0"/>
          <c:showVal val="0"/>
          <c:showCatName val="0"/>
          <c:showSerName val="0"/>
          <c:showPercent val="0"/>
          <c:showBubbleSize val="0"/>
        </c:dLbls>
        <c:gapWidth val="219"/>
        <c:axId val="677538640"/>
        <c:axId val="677539296"/>
      </c:barChart>
      <c:lineChart>
        <c:grouping val="standard"/>
        <c:varyColors val="0"/>
        <c:ser>
          <c:idx val="0"/>
          <c:order val="0"/>
          <c:tx>
            <c:strRef>
              <c:f>'3.26'!$A$5</c:f>
              <c:strCache>
                <c:ptCount val="1"/>
                <c:pt idx="0">
                  <c:v>počet projektov (pravá os)</c:v>
                </c:pt>
              </c:strCache>
            </c:strRef>
          </c:tx>
          <c:spPr>
            <a:ln w="25400" cap="rnd">
              <a:noFill/>
              <a:round/>
            </a:ln>
            <a:effectLst/>
          </c:spPr>
          <c:marker>
            <c:symbol val="circle"/>
            <c:size val="5"/>
            <c:spPr>
              <a:solidFill>
                <a:schemeClr val="bg2"/>
              </a:solidFill>
              <a:ln w="9525">
                <a:noFill/>
              </a:ln>
              <a:effectLst/>
            </c:spPr>
          </c:marker>
          <c:cat>
            <c:numRef>
              <c:f>'3.26'!$B$4:$F$4</c:f>
              <c:numCache>
                <c:formatCode>General</c:formatCode>
                <c:ptCount val="5"/>
                <c:pt idx="0">
                  <c:v>2017</c:v>
                </c:pt>
                <c:pt idx="1">
                  <c:v>2018</c:v>
                </c:pt>
                <c:pt idx="2">
                  <c:v>2019</c:v>
                </c:pt>
                <c:pt idx="3">
                  <c:v>2020</c:v>
                </c:pt>
                <c:pt idx="4">
                  <c:v>2021</c:v>
                </c:pt>
              </c:numCache>
            </c:numRef>
          </c:cat>
          <c:val>
            <c:numRef>
              <c:f>'3.26'!$B$5:$F$5</c:f>
              <c:numCache>
                <c:formatCode>_-* #\ ##0_-;\-* #\ ##0_-;_-* "-"??_-;_-@_-</c:formatCode>
                <c:ptCount val="5"/>
                <c:pt idx="0">
                  <c:v>66</c:v>
                </c:pt>
                <c:pt idx="1">
                  <c:v>81</c:v>
                </c:pt>
                <c:pt idx="2">
                  <c:v>64</c:v>
                </c:pt>
                <c:pt idx="3">
                  <c:v>17</c:v>
                </c:pt>
                <c:pt idx="4" formatCode="General">
                  <c:v>62</c:v>
                </c:pt>
              </c:numCache>
            </c:numRef>
          </c:val>
          <c:smooth val="0"/>
          <c:extLst>
            <c:ext xmlns:c16="http://schemas.microsoft.com/office/drawing/2014/chart" uri="{C3380CC4-5D6E-409C-BE32-E72D297353CC}">
              <c16:uniqueId val="{00000001-FEB9-44C4-BD3D-69A803943840}"/>
            </c:ext>
          </c:extLst>
        </c:ser>
        <c:dLbls>
          <c:showLegendKey val="0"/>
          <c:showVal val="0"/>
          <c:showCatName val="0"/>
          <c:showSerName val="0"/>
          <c:showPercent val="0"/>
          <c:showBubbleSize val="0"/>
        </c:dLbls>
        <c:marker val="1"/>
        <c:smooth val="0"/>
        <c:axId val="679058920"/>
        <c:axId val="679057936"/>
      </c:lineChart>
      <c:catAx>
        <c:axId val="677538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677539296"/>
        <c:crosses val="autoZero"/>
        <c:auto val="1"/>
        <c:lblAlgn val="ctr"/>
        <c:lblOffset val="100"/>
        <c:noMultiLvlLbl val="0"/>
      </c:catAx>
      <c:valAx>
        <c:axId val="677539296"/>
        <c:scaling>
          <c:orientation val="minMax"/>
          <c:max val="500000"/>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677538640"/>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k-SK"/>
              </a:p>
            </c:txPr>
          </c:dispUnitsLbl>
        </c:dispUnits>
      </c:valAx>
      <c:valAx>
        <c:axId val="679057936"/>
        <c:scaling>
          <c:orientation val="minMax"/>
          <c:max val="1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crossAx val="679058920"/>
        <c:crosses val="max"/>
        <c:crossBetween val="between"/>
      </c:valAx>
      <c:catAx>
        <c:axId val="679058920"/>
        <c:scaling>
          <c:orientation val="minMax"/>
        </c:scaling>
        <c:delete val="1"/>
        <c:axPos val="b"/>
        <c:numFmt formatCode="General" sourceLinked="1"/>
        <c:majorTickMark val="out"/>
        <c:minorTickMark val="none"/>
        <c:tickLblPos val="nextTo"/>
        <c:crossAx val="679057936"/>
        <c:crosses val="autoZero"/>
        <c:auto val="1"/>
        <c:lblAlgn val="ctr"/>
        <c:lblOffset val="100"/>
        <c:noMultiLvlLbl val="0"/>
      </c:catAx>
      <c:spPr>
        <a:noFill/>
        <a:ln>
          <a:noFill/>
        </a:ln>
        <a:effectLst/>
      </c:spPr>
    </c:plotArea>
    <c:legend>
      <c:legendPos val="b"/>
      <c:layout>
        <c:manualLayout>
          <c:xMode val="edge"/>
          <c:yMode val="edge"/>
          <c:x val="0.5967252843394576"/>
          <c:y val="4.6874453193350839E-2"/>
          <c:w val="0.33938582677165352"/>
          <c:h val="0.1439264362787984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mn-lt"/>
        </a:defRPr>
      </a:pPr>
      <a:endParaRPr lang="sk-SK"/>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bg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bg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bg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bg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1350493688288965"/>
          <c:y val="6.8465024072500727E-2"/>
          <c:w val="0.86731680529634492"/>
          <c:h val="0.73290518982043973"/>
        </c:manualLayout>
      </c:layout>
      <c:barChart>
        <c:barDir val="col"/>
        <c:grouping val="stacked"/>
        <c:varyColors val="0"/>
        <c:ser>
          <c:idx val="0"/>
          <c:order val="0"/>
          <c:tx>
            <c:v> riešiteľ</c:v>
          </c:tx>
          <c:spPr>
            <a:solidFill>
              <a:srgbClr val="4FEDF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 do 30</c:v>
              </c:pt>
              <c:pt idx="1">
                <c:v>30-35</c:v>
              </c:pt>
              <c:pt idx="2">
                <c:v>35-40</c:v>
              </c:pt>
              <c:pt idx="3">
                <c:v>40-45</c:v>
              </c:pt>
              <c:pt idx="4">
                <c:v>45-50</c:v>
              </c:pt>
              <c:pt idx="5">
                <c:v>50-55</c:v>
              </c:pt>
              <c:pt idx="6">
                <c:v>55-60</c:v>
              </c:pt>
              <c:pt idx="7">
                <c:v>60-65</c:v>
              </c:pt>
              <c:pt idx="8">
                <c:v>65-70</c:v>
              </c:pt>
              <c:pt idx="9">
                <c:v>70-75</c:v>
              </c:pt>
              <c:pt idx="10">
                <c:v>nad 75</c:v>
              </c:pt>
            </c:strLit>
          </c:cat>
          <c:val>
            <c:numLit>
              <c:formatCode>General</c:formatCode>
              <c:ptCount val="11"/>
              <c:pt idx="0">
                <c:v>2174</c:v>
              </c:pt>
              <c:pt idx="1">
                <c:v>1094</c:v>
              </c:pt>
              <c:pt idx="2">
                <c:v>1037</c:v>
              </c:pt>
              <c:pt idx="3">
                <c:v>911</c:v>
              </c:pt>
              <c:pt idx="4">
                <c:v>636</c:v>
              </c:pt>
              <c:pt idx="5">
                <c:v>405</c:v>
              </c:pt>
              <c:pt idx="6">
                <c:v>390</c:v>
              </c:pt>
              <c:pt idx="7">
                <c:v>375</c:v>
              </c:pt>
              <c:pt idx="8">
                <c:v>314</c:v>
              </c:pt>
              <c:pt idx="9">
                <c:v>123</c:v>
              </c:pt>
              <c:pt idx="10">
                <c:v>41</c:v>
              </c:pt>
            </c:numLit>
          </c:val>
          <c:extLst>
            <c:ext xmlns:c16="http://schemas.microsoft.com/office/drawing/2014/chart" uri="{C3380CC4-5D6E-409C-BE32-E72D297353CC}">
              <c16:uniqueId val="{00000000-3D53-4E48-BFD3-D4B375206109}"/>
            </c:ext>
          </c:extLst>
        </c:ser>
        <c:ser>
          <c:idx val="1"/>
          <c:order val="1"/>
          <c:tx>
            <c:v> vedúci</c:v>
          </c:tx>
          <c:spPr>
            <a:solidFill>
              <a:srgbClr val="FFE0CC"/>
            </a:solidFill>
            <a:ln>
              <a:noFill/>
            </a:ln>
            <a:effectLst/>
          </c:spPr>
          <c:invertIfNegative val="0"/>
          <c:dLbls>
            <c:dLbl>
              <c:idx val="0"/>
              <c:layout>
                <c:manualLayout>
                  <c:x val="2.5396825396825397E-2"/>
                  <c:y val="3.0688692932321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53-4E48-BFD3-D4B375206109}"/>
                </c:ext>
              </c:extLst>
            </c:dLbl>
            <c:dLbl>
              <c:idx val="9"/>
              <c:layout>
                <c:manualLayout>
                  <c:x val="2.2222222222222105E-2"/>
                  <c:y val="-1.1252390753273039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53-4E48-BFD3-D4B375206109}"/>
                </c:ext>
              </c:extLst>
            </c:dLbl>
            <c:dLbl>
              <c:idx val="10"/>
              <c:layout>
                <c:manualLayout>
                  <c:x val="1.9047619047619049E-2"/>
                  <c:y val="-1.2275477172928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53-4E48-BFD3-D4B37520610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 do 30</c:v>
              </c:pt>
              <c:pt idx="1">
                <c:v>30-35</c:v>
              </c:pt>
              <c:pt idx="2">
                <c:v>35-40</c:v>
              </c:pt>
              <c:pt idx="3">
                <c:v>40-45</c:v>
              </c:pt>
              <c:pt idx="4">
                <c:v>45-50</c:v>
              </c:pt>
              <c:pt idx="5">
                <c:v>50-55</c:v>
              </c:pt>
              <c:pt idx="6">
                <c:v>55-60</c:v>
              </c:pt>
              <c:pt idx="7">
                <c:v>60-65</c:v>
              </c:pt>
              <c:pt idx="8">
                <c:v>65-70</c:v>
              </c:pt>
              <c:pt idx="9">
                <c:v>70-75</c:v>
              </c:pt>
              <c:pt idx="10">
                <c:v>nad 75</c:v>
              </c:pt>
            </c:strLit>
          </c:cat>
          <c:val>
            <c:numLit>
              <c:formatCode>General</c:formatCode>
              <c:ptCount val="11"/>
              <c:pt idx="0">
                <c:v>10</c:v>
              </c:pt>
              <c:pt idx="1">
                <c:v>71</c:v>
              </c:pt>
              <c:pt idx="2">
                <c:v>203</c:v>
              </c:pt>
              <c:pt idx="3">
                <c:v>252</c:v>
              </c:pt>
              <c:pt idx="4">
                <c:v>238</c:v>
              </c:pt>
              <c:pt idx="5">
                <c:v>119</c:v>
              </c:pt>
              <c:pt idx="6">
                <c:v>157</c:v>
              </c:pt>
              <c:pt idx="7">
                <c:v>139</c:v>
              </c:pt>
              <c:pt idx="8">
                <c:v>97</c:v>
              </c:pt>
              <c:pt idx="9">
                <c:v>24</c:v>
              </c:pt>
              <c:pt idx="10">
                <c:v>9</c:v>
              </c:pt>
            </c:numLit>
          </c:val>
          <c:extLst>
            <c:ext xmlns:c16="http://schemas.microsoft.com/office/drawing/2014/chart" uri="{C3380CC4-5D6E-409C-BE32-E72D297353CC}">
              <c16:uniqueId val="{00000004-3D53-4E48-BFD3-D4B375206109}"/>
            </c:ext>
          </c:extLst>
        </c:ser>
        <c:ser>
          <c:idx val="2"/>
          <c:order val="2"/>
          <c:tx>
            <c:v> zástupca</c:v>
          </c:tx>
          <c:spPr>
            <a:solidFill>
              <a:schemeClr val="bg2">
                <a:lumMod val="40000"/>
                <a:lumOff val="60000"/>
              </a:schemeClr>
            </a:solidFill>
            <a:ln>
              <a:noFill/>
            </a:ln>
            <a:effectLst/>
          </c:spPr>
          <c:invertIfNegative val="0"/>
          <c:dLbls>
            <c:dLbl>
              <c:idx val="0"/>
              <c:layout>
                <c:manualLayout>
                  <c:x val="-1.5873015873015873E-3"/>
                  <c:y val="-3.37575622255536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53-4E48-BFD3-D4B375206109}"/>
                </c:ext>
              </c:extLst>
            </c:dLbl>
            <c:dLbl>
              <c:idx val="9"/>
              <c:layout>
                <c:manualLayout>
                  <c:x val="0"/>
                  <c:y val="-2.7619823639089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53-4E48-BFD3-D4B375206109}"/>
                </c:ext>
              </c:extLst>
            </c:dLbl>
            <c:dLbl>
              <c:idx val="10"/>
              <c:layout>
                <c:manualLayout>
                  <c:x val="-1.1640077173046852E-16"/>
                  <c:y val="-3.68264315187858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53-4E48-BFD3-D4B37520610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 do 30</c:v>
              </c:pt>
              <c:pt idx="1">
                <c:v>30-35</c:v>
              </c:pt>
              <c:pt idx="2">
                <c:v>35-40</c:v>
              </c:pt>
              <c:pt idx="3">
                <c:v>40-45</c:v>
              </c:pt>
              <c:pt idx="4">
                <c:v>45-50</c:v>
              </c:pt>
              <c:pt idx="5">
                <c:v>50-55</c:v>
              </c:pt>
              <c:pt idx="6">
                <c:v>55-60</c:v>
              </c:pt>
              <c:pt idx="7">
                <c:v>60-65</c:v>
              </c:pt>
              <c:pt idx="8">
                <c:v>65-70</c:v>
              </c:pt>
              <c:pt idx="9">
                <c:v>70-75</c:v>
              </c:pt>
              <c:pt idx="10">
                <c:v>nad 75</c:v>
              </c:pt>
            </c:strLit>
          </c:cat>
          <c:val>
            <c:numLit>
              <c:formatCode>General</c:formatCode>
              <c:ptCount val="11"/>
              <c:pt idx="0">
                <c:v>17</c:v>
              </c:pt>
              <c:pt idx="1">
                <c:v>120</c:v>
              </c:pt>
              <c:pt idx="2">
                <c:v>186</c:v>
              </c:pt>
              <c:pt idx="3">
                <c:v>216</c:v>
              </c:pt>
              <c:pt idx="4">
                <c:v>196</c:v>
              </c:pt>
              <c:pt idx="5">
                <c:v>120</c:v>
              </c:pt>
              <c:pt idx="6">
                <c:v>125</c:v>
              </c:pt>
              <c:pt idx="7">
                <c:v>117</c:v>
              </c:pt>
              <c:pt idx="8">
                <c:v>113</c:v>
              </c:pt>
              <c:pt idx="9">
                <c:v>40</c:v>
              </c:pt>
              <c:pt idx="10">
                <c:v>23</c:v>
              </c:pt>
            </c:numLit>
          </c:val>
          <c:extLst>
            <c:ext xmlns:c16="http://schemas.microsoft.com/office/drawing/2014/chart" uri="{C3380CC4-5D6E-409C-BE32-E72D297353CC}">
              <c16:uniqueId val="{00000008-3D53-4E48-BFD3-D4B375206109}"/>
            </c:ext>
          </c:extLst>
        </c:ser>
        <c:dLbls>
          <c:showLegendKey val="0"/>
          <c:showVal val="0"/>
          <c:showCatName val="0"/>
          <c:showSerName val="0"/>
          <c:showPercent val="0"/>
          <c:showBubbleSize val="0"/>
        </c:dLbls>
        <c:gapWidth val="219"/>
        <c:overlap val="100"/>
        <c:axId val="670469400"/>
        <c:axId val="670470056"/>
      </c:barChart>
      <c:catAx>
        <c:axId val="67046940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sk-SK"/>
                  <a:t>Vek</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670470056"/>
        <c:crosses val="autoZero"/>
        <c:auto val="1"/>
        <c:lblAlgn val="ctr"/>
        <c:lblOffset val="100"/>
        <c:noMultiLvlLbl val="0"/>
      </c:catAx>
      <c:valAx>
        <c:axId val="670470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sk-SK"/>
                  <a:t>Počet riešiteľov</a:t>
                </a:r>
              </a:p>
            </c:rich>
          </c:tx>
          <c:layout>
            <c:manualLayout>
              <c:xMode val="edge"/>
              <c:yMode val="edge"/>
              <c:x val="1.4625296837895263E-2"/>
              <c:y val="0.3198887861099593"/>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670469400"/>
        <c:crosses val="autoZero"/>
        <c:crossBetween val="between"/>
      </c:valAx>
      <c:spPr>
        <a:noFill/>
        <a:ln>
          <a:noFill/>
        </a:ln>
        <a:effectLst/>
      </c:spPr>
    </c:plotArea>
    <c:legend>
      <c:legendPos val="t"/>
      <c:layout>
        <c:manualLayout>
          <c:xMode val="edge"/>
          <c:yMode val="edge"/>
          <c:x val="0.31443255915762314"/>
          <c:y val="0.16935144605324118"/>
          <c:w val="0.35894238227997821"/>
          <c:h val="0.117546406604427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mn-lt"/>
        </a:defRPr>
      </a:pPr>
      <a:endParaRPr lang="sk-SK"/>
    </a:p>
  </c:txPr>
  <c:printSettings>
    <c:headerFooter/>
    <c:pageMargins b="0.75" l="0.7" r="0.7" t="0.75" header="0.3" footer="0.3"/>
    <c:pageSetup/>
  </c:printSettings>
  <c:extLst/>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905511811023603E-2"/>
          <c:y val="5.0925925925925923E-2"/>
          <c:w val="0.88231671041119863"/>
          <c:h val="0.76760061242344702"/>
        </c:manualLayout>
      </c:layout>
      <c:barChart>
        <c:barDir val="col"/>
        <c:grouping val="stacked"/>
        <c:varyColors val="0"/>
        <c:ser>
          <c:idx val="3"/>
          <c:order val="0"/>
          <c:tx>
            <c:strRef>
              <c:f>'3.28'!$A$8</c:f>
              <c:strCache>
                <c:ptCount val="1"/>
                <c:pt idx="0">
                  <c:v>financované</c:v>
                </c:pt>
              </c:strCache>
            </c:strRef>
          </c:tx>
          <c:spPr>
            <a:solidFill>
              <a:srgbClr val="1E22A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FF"/>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'3.28'!$B$4:$D$4</c:f>
              <c:numCache>
                <c:formatCode>General</c:formatCode>
                <c:ptCount val="3"/>
                <c:pt idx="0">
                  <c:v>2020</c:v>
                </c:pt>
                <c:pt idx="1">
                  <c:v>2021</c:v>
                </c:pt>
                <c:pt idx="2">
                  <c:v>2022</c:v>
                </c:pt>
              </c:numCache>
            </c:numRef>
          </c:cat>
          <c:val>
            <c:numRef>
              <c:f>'3.28'!$B$8:$D$8</c:f>
              <c:numCache>
                <c:formatCode>General</c:formatCode>
                <c:ptCount val="3"/>
                <c:pt idx="0">
                  <c:v>487</c:v>
                </c:pt>
                <c:pt idx="1">
                  <c:v>541</c:v>
                </c:pt>
                <c:pt idx="2">
                  <c:v>479</c:v>
                </c:pt>
              </c:numCache>
            </c:numRef>
          </c:val>
          <c:extLst>
            <c:ext xmlns:c16="http://schemas.microsoft.com/office/drawing/2014/chart" uri="{C3380CC4-5D6E-409C-BE32-E72D297353CC}">
              <c16:uniqueId val="{00000000-78C4-41DE-AD3A-B7DFFDA0793F}"/>
            </c:ext>
          </c:extLst>
        </c:ser>
        <c:ser>
          <c:idx val="2"/>
          <c:order val="1"/>
          <c:tx>
            <c:strRef>
              <c:f>'3.28'!$A$7</c:f>
              <c:strCache>
                <c:ptCount val="1"/>
                <c:pt idx="0">
                  <c:v>nefinancované</c:v>
                </c:pt>
              </c:strCache>
            </c:strRef>
          </c:tx>
          <c:spPr>
            <a:solidFill>
              <a:srgbClr val="9597E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FF"/>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'3.28'!$B$4:$D$4</c:f>
              <c:numCache>
                <c:formatCode>General</c:formatCode>
                <c:ptCount val="3"/>
                <c:pt idx="0">
                  <c:v>2020</c:v>
                </c:pt>
                <c:pt idx="1">
                  <c:v>2021</c:v>
                </c:pt>
                <c:pt idx="2">
                  <c:v>2022</c:v>
                </c:pt>
              </c:numCache>
            </c:numRef>
          </c:cat>
          <c:val>
            <c:numRef>
              <c:f>'3.28'!$B$7:$D$7</c:f>
              <c:numCache>
                <c:formatCode>General</c:formatCode>
                <c:ptCount val="3"/>
                <c:pt idx="0">
                  <c:v>322</c:v>
                </c:pt>
                <c:pt idx="1">
                  <c:v>358</c:v>
                </c:pt>
                <c:pt idx="2">
                  <c:v>347</c:v>
                </c:pt>
              </c:numCache>
            </c:numRef>
          </c:val>
          <c:extLst>
            <c:ext xmlns:c16="http://schemas.microsoft.com/office/drawing/2014/chart" uri="{C3380CC4-5D6E-409C-BE32-E72D297353CC}">
              <c16:uniqueId val="{00000001-78C4-41DE-AD3A-B7DFFDA0793F}"/>
            </c:ext>
          </c:extLst>
        </c:ser>
        <c:ser>
          <c:idx val="1"/>
          <c:order val="2"/>
          <c:tx>
            <c:strRef>
              <c:f>'3.28'!$A$6</c:f>
              <c:strCache>
                <c:ptCount val="1"/>
                <c:pt idx="0">
                  <c:v>vyradené v 2. kole</c:v>
                </c:pt>
              </c:strCache>
            </c:strRef>
          </c:tx>
          <c:spPr>
            <a:solidFill>
              <a:srgbClr val="6063E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FF"/>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'3.28'!$B$4:$D$4</c:f>
              <c:numCache>
                <c:formatCode>General</c:formatCode>
                <c:ptCount val="3"/>
                <c:pt idx="0">
                  <c:v>2020</c:v>
                </c:pt>
                <c:pt idx="1">
                  <c:v>2021</c:v>
                </c:pt>
                <c:pt idx="2">
                  <c:v>2022</c:v>
                </c:pt>
              </c:numCache>
            </c:numRef>
          </c:cat>
          <c:val>
            <c:numRef>
              <c:f>'3.28'!$B$6:$D$6</c:f>
              <c:numCache>
                <c:formatCode>General</c:formatCode>
                <c:ptCount val="3"/>
                <c:pt idx="0">
                  <c:v>63</c:v>
                </c:pt>
                <c:pt idx="1">
                  <c:v>67</c:v>
                </c:pt>
                <c:pt idx="2">
                  <c:v>36</c:v>
                </c:pt>
              </c:numCache>
            </c:numRef>
          </c:val>
          <c:extLst>
            <c:ext xmlns:c16="http://schemas.microsoft.com/office/drawing/2014/chart" uri="{C3380CC4-5D6E-409C-BE32-E72D297353CC}">
              <c16:uniqueId val="{00000002-78C4-41DE-AD3A-B7DFFDA0793F}"/>
            </c:ext>
          </c:extLst>
        </c:ser>
        <c:ser>
          <c:idx val="0"/>
          <c:order val="3"/>
          <c:tx>
            <c:strRef>
              <c:f>'3.28'!$A$5</c:f>
              <c:strCache>
                <c:ptCount val="1"/>
                <c:pt idx="0">
                  <c:v>vyradené v 1. kole</c:v>
                </c:pt>
              </c:strCache>
            </c:strRef>
          </c:tx>
          <c:spPr>
            <a:solidFill>
              <a:srgbClr val="00C5D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FF"/>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'3.28'!$B$4:$D$4</c:f>
              <c:numCache>
                <c:formatCode>General</c:formatCode>
                <c:ptCount val="3"/>
                <c:pt idx="0">
                  <c:v>2020</c:v>
                </c:pt>
                <c:pt idx="1">
                  <c:v>2021</c:v>
                </c:pt>
                <c:pt idx="2">
                  <c:v>2022</c:v>
                </c:pt>
              </c:numCache>
            </c:numRef>
          </c:cat>
          <c:val>
            <c:numRef>
              <c:f>'3.28'!$B$5:$D$5</c:f>
              <c:numCache>
                <c:formatCode>General</c:formatCode>
                <c:ptCount val="3"/>
                <c:pt idx="0">
                  <c:v>78</c:v>
                </c:pt>
                <c:pt idx="1">
                  <c:v>87</c:v>
                </c:pt>
                <c:pt idx="2">
                  <c:v>56</c:v>
                </c:pt>
              </c:numCache>
            </c:numRef>
          </c:val>
          <c:extLst>
            <c:ext xmlns:c16="http://schemas.microsoft.com/office/drawing/2014/chart" uri="{C3380CC4-5D6E-409C-BE32-E72D297353CC}">
              <c16:uniqueId val="{00000003-78C4-41DE-AD3A-B7DFFDA0793F}"/>
            </c:ext>
          </c:extLst>
        </c:ser>
        <c:ser>
          <c:idx val="4"/>
          <c:order val="4"/>
          <c:tx>
            <c:strRef>
              <c:f>'3.28'!$A$10</c:f>
              <c:strCache>
                <c:ptCount val="1"/>
              </c:strCache>
            </c:strRef>
          </c:tx>
          <c:spPr>
            <a:noFill/>
            <a:ln>
              <a:noFill/>
            </a:ln>
            <a:effectLst/>
          </c:spPr>
          <c:invertIfNegative val="0"/>
          <c:dLbls>
            <c:dLbl>
              <c:idx val="0"/>
              <c:tx>
                <c:rich>
                  <a:bodyPr/>
                  <a:lstStyle/>
                  <a:p>
                    <a:fld id="{2C3BEC0A-B1AF-4767-B5D4-48934D60A91A}"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8C4-41DE-AD3A-B7DFFDA0793F}"/>
                </c:ext>
              </c:extLst>
            </c:dLbl>
            <c:dLbl>
              <c:idx val="1"/>
              <c:tx>
                <c:rich>
                  <a:bodyPr/>
                  <a:lstStyle/>
                  <a:p>
                    <a:fld id="{0D56CD89-EE40-488F-AC93-B80D35E7A50F}"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8C4-41DE-AD3A-B7DFFDA0793F}"/>
                </c:ext>
              </c:extLst>
            </c:dLbl>
            <c:dLbl>
              <c:idx val="2"/>
              <c:tx>
                <c:rich>
                  <a:bodyPr/>
                  <a:lstStyle/>
                  <a:p>
                    <a:fld id="{2A51AC53-77B9-468B-AB5D-AE40F4E33171}"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8C4-41DE-AD3A-B7DFFDA079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'3.28'!$B$10:$D$10</c:f>
              <c:numCache>
                <c:formatCode>General</c:formatCode>
                <c:ptCount val="3"/>
                <c:pt idx="0">
                  <c:v>100</c:v>
                </c:pt>
                <c:pt idx="1">
                  <c:v>100</c:v>
                </c:pt>
                <c:pt idx="2">
                  <c:v>100</c:v>
                </c:pt>
              </c:numCache>
            </c:numRef>
          </c:val>
          <c:extLst>
            <c:ext xmlns:c15="http://schemas.microsoft.com/office/drawing/2012/chart" uri="{02D57815-91ED-43cb-92C2-25804820EDAC}">
              <c15:datalabelsRange>
                <c15:f>'3.28'!$B$9:$D$9</c15:f>
                <c15:dlblRangeCache>
                  <c:ptCount val="3"/>
                  <c:pt idx="0">
                    <c:v>950</c:v>
                  </c:pt>
                  <c:pt idx="1">
                    <c:v>1053</c:v>
                  </c:pt>
                  <c:pt idx="2">
                    <c:v>918</c:v>
                  </c:pt>
                </c15:dlblRangeCache>
              </c15:datalabelsRange>
            </c:ext>
            <c:ext xmlns:c16="http://schemas.microsoft.com/office/drawing/2014/chart" uri="{C3380CC4-5D6E-409C-BE32-E72D297353CC}">
              <c16:uniqueId val="{00000007-78C4-41DE-AD3A-B7DFFDA0793F}"/>
            </c:ext>
          </c:extLst>
        </c:ser>
        <c:dLbls>
          <c:showLegendKey val="0"/>
          <c:showVal val="0"/>
          <c:showCatName val="0"/>
          <c:showSerName val="0"/>
          <c:showPercent val="0"/>
          <c:showBubbleSize val="0"/>
        </c:dLbls>
        <c:gapWidth val="150"/>
        <c:overlap val="100"/>
        <c:axId val="668977720"/>
        <c:axId val="668981984"/>
      </c:barChart>
      <c:catAx>
        <c:axId val="668977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668981984"/>
        <c:crosses val="autoZero"/>
        <c:auto val="1"/>
        <c:lblAlgn val="ctr"/>
        <c:lblOffset val="100"/>
        <c:noMultiLvlLbl val="0"/>
      </c:catAx>
      <c:valAx>
        <c:axId val="668981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668977720"/>
        <c:crosses val="autoZero"/>
        <c:crossBetween val="between"/>
      </c:valAx>
      <c:spPr>
        <a:noFill/>
        <a:ln>
          <a:noFill/>
        </a:ln>
        <a:effectLst/>
      </c:spPr>
    </c:plotArea>
    <c:legend>
      <c:legendPos val="l"/>
      <c:legendEntry>
        <c:idx val="0"/>
        <c:delete val="1"/>
      </c:legendEntry>
      <c:layout>
        <c:manualLayout>
          <c:xMode val="edge"/>
          <c:yMode val="edge"/>
          <c:x val="6.6666666666666666E-2"/>
          <c:y val="0.90653798483522896"/>
          <c:w val="0.90632458442694674"/>
          <c:h val="8.97018081073199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'2.3'!$A$5</c:f>
              <c:strCache>
                <c:ptCount val="1"/>
                <c:pt idx="0">
                  <c:v>EÚ 27 súkromný</c:v>
                </c:pt>
              </c:strCache>
            </c:strRef>
          </c:tx>
          <c:spPr>
            <a:ln w="28575" cap="rnd">
              <a:solidFill>
                <a:srgbClr val="1E22AA"/>
              </a:solidFill>
              <a:prstDash val="solid"/>
              <a:round/>
            </a:ln>
            <a:effectLst/>
          </c:spPr>
          <c:marker>
            <c:symbol val="none"/>
          </c:marker>
          <c:cat>
            <c:strRef>
              <c:f>'2.3'!$B$4:$L$4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'2.3'!$B$5:$L$5</c:f>
              <c:numCache>
                <c:formatCode>General</c:formatCode>
                <c:ptCount val="11"/>
                <c:pt idx="0">
                  <c:v>1.2699999999999999E-2</c:v>
                </c:pt>
                <c:pt idx="1">
                  <c:v>1.32E-2</c:v>
                </c:pt>
                <c:pt idx="2">
                  <c:v>1.34E-2</c:v>
                </c:pt>
                <c:pt idx="3">
                  <c:v>1.3500000000000002E-2</c:v>
                </c:pt>
                <c:pt idx="4">
                  <c:v>1.37E-2</c:v>
                </c:pt>
                <c:pt idx="5">
                  <c:v>1.3899999999999999E-2</c:v>
                </c:pt>
                <c:pt idx="6">
                  <c:v>1.43E-2</c:v>
                </c:pt>
                <c:pt idx="7">
                  <c:v>1.4499999999999999E-2</c:v>
                </c:pt>
                <c:pt idx="8">
                  <c:v>1.4800000000000001E-2</c:v>
                </c:pt>
                <c:pt idx="9">
                  <c:v>1.5100000000000001E-2</c:v>
                </c:pt>
                <c:pt idx="10">
                  <c:v>1.49E-2</c:v>
                </c:pt>
              </c:numCache>
            </c:numRef>
          </c:val>
          <c:smooth val="0"/>
          <c:extLst>
            <c:ext xmlns:c16="http://schemas.microsoft.com/office/drawing/2014/chart" uri="{C3380CC4-5D6E-409C-BE32-E72D297353CC}">
              <c16:uniqueId val="{00000000-3BC1-466A-B3F2-68ABE4938F8A}"/>
            </c:ext>
          </c:extLst>
        </c:ser>
        <c:ser>
          <c:idx val="1"/>
          <c:order val="1"/>
          <c:tx>
            <c:strRef>
              <c:f>'2.3'!$A$6</c:f>
              <c:strCache>
                <c:ptCount val="1"/>
                <c:pt idx="0">
                  <c:v>SK súkromný</c:v>
                </c:pt>
              </c:strCache>
            </c:strRef>
          </c:tx>
          <c:spPr>
            <a:ln w="28575" cap="rnd">
              <a:solidFill>
                <a:srgbClr val="00C5DB"/>
              </a:solidFill>
              <a:prstDash val="solid"/>
              <a:round/>
            </a:ln>
            <a:effectLst/>
          </c:spPr>
          <c:marker>
            <c:symbol val="none"/>
          </c:marker>
          <c:cat>
            <c:strRef>
              <c:f>'2.3'!$B$4:$L$4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'2.3'!$B$6:$L$6</c:f>
              <c:numCache>
                <c:formatCode>General</c:formatCode>
                <c:ptCount val="11"/>
                <c:pt idx="0">
                  <c:v>2.3999999999999998E-3</c:v>
                </c:pt>
                <c:pt idx="1">
                  <c:v>3.3E-3</c:v>
                </c:pt>
                <c:pt idx="2">
                  <c:v>3.8E-3</c:v>
                </c:pt>
                <c:pt idx="3">
                  <c:v>3.2000000000000002E-3</c:v>
                </c:pt>
                <c:pt idx="4">
                  <c:v>3.2000000000000002E-3</c:v>
                </c:pt>
                <c:pt idx="5">
                  <c:v>4.0000000000000001E-3</c:v>
                </c:pt>
                <c:pt idx="6">
                  <c:v>4.7999999999999996E-3</c:v>
                </c:pt>
                <c:pt idx="7">
                  <c:v>4.5000000000000005E-3</c:v>
                </c:pt>
                <c:pt idx="8">
                  <c:v>4.5000000000000005E-3</c:v>
                </c:pt>
                <c:pt idx="9">
                  <c:v>4.8999999999999998E-3</c:v>
                </c:pt>
                <c:pt idx="10">
                  <c:v>5.1999999999999998E-3</c:v>
                </c:pt>
              </c:numCache>
            </c:numRef>
          </c:val>
          <c:smooth val="0"/>
          <c:extLst>
            <c:ext xmlns:c16="http://schemas.microsoft.com/office/drawing/2014/chart" uri="{C3380CC4-5D6E-409C-BE32-E72D297353CC}">
              <c16:uniqueId val="{00000001-3BC1-466A-B3F2-68ABE4938F8A}"/>
            </c:ext>
          </c:extLst>
        </c:ser>
        <c:ser>
          <c:idx val="2"/>
          <c:order val="2"/>
          <c:tx>
            <c:strRef>
              <c:f>'2.3'!$A$7</c:f>
              <c:strCache>
                <c:ptCount val="1"/>
                <c:pt idx="0">
                  <c:v>EÚ 27 verejný</c:v>
                </c:pt>
              </c:strCache>
            </c:strRef>
          </c:tx>
          <c:spPr>
            <a:ln w="28575" cap="rnd">
              <a:solidFill>
                <a:srgbClr val="E10600"/>
              </a:solidFill>
              <a:prstDash val="solid"/>
              <a:round/>
            </a:ln>
            <a:effectLst/>
          </c:spPr>
          <c:marker>
            <c:symbol val="none"/>
          </c:marker>
          <c:cat>
            <c:strRef>
              <c:f>'2.3'!$B$4:$L$4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'2.3'!$B$7:$L$7</c:f>
              <c:numCache>
                <c:formatCode>General</c:formatCode>
                <c:ptCount val="11"/>
                <c:pt idx="0">
                  <c:v>7.3000000000000001E-3</c:v>
                </c:pt>
                <c:pt idx="1">
                  <c:v>7.4999999999999997E-3</c:v>
                </c:pt>
                <c:pt idx="2">
                  <c:v>7.4000000000000003E-3</c:v>
                </c:pt>
                <c:pt idx="3">
                  <c:v>7.4000000000000003E-3</c:v>
                </c:pt>
                <c:pt idx="4">
                  <c:v>7.4000000000000003E-3</c:v>
                </c:pt>
                <c:pt idx="5">
                  <c:v>7.1999999999999998E-3</c:v>
                </c:pt>
                <c:pt idx="6">
                  <c:v>7.1999999999999998E-3</c:v>
                </c:pt>
                <c:pt idx="7">
                  <c:v>7.1999999999999998E-3</c:v>
                </c:pt>
                <c:pt idx="8">
                  <c:v>7.3000000000000001E-3</c:v>
                </c:pt>
                <c:pt idx="9">
                  <c:v>7.8000000000000005E-3</c:v>
                </c:pt>
                <c:pt idx="10">
                  <c:v>7.6E-3</c:v>
                </c:pt>
              </c:numCache>
            </c:numRef>
          </c:val>
          <c:smooth val="0"/>
          <c:extLst>
            <c:ext xmlns:c16="http://schemas.microsoft.com/office/drawing/2014/chart" uri="{C3380CC4-5D6E-409C-BE32-E72D297353CC}">
              <c16:uniqueId val="{00000002-3BC1-466A-B3F2-68ABE4938F8A}"/>
            </c:ext>
          </c:extLst>
        </c:ser>
        <c:ser>
          <c:idx val="3"/>
          <c:order val="3"/>
          <c:tx>
            <c:strRef>
              <c:f>'2.3'!$A$8</c:f>
              <c:strCache>
                <c:ptCount val="1"/>
                <c:pt idx="0">
                  <c:v>SK verejný</c:v>
                </c:pt>
              </c:strCache>
            </c:strRef>
          </c:tx>
          <c:spPr>
            <a:ln w="28575" cap="rnd">
              <a:solidFill>
                <a:srgbClr val="6063E3"/>
              </a:solidFill>
              <a:prstDash val="solid"/>
              <a:round/>
            </a:ln>
            <a:effectLst/>
          </c:spPr>
          <c:marker>
            <c:symbol val="none"/>
          </c:marker>
          <c:cat>
            <c:strRef>
              <c:f>'2.3'!$B$4:$L$4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'2.3'!$B$8:$L$8</c:f>
              <c:numCache>
                <c:formatCode>General</c:formatCode>
                <c:ptCount val="11"/>
                <c:pt idx="0">
                  <c:v>4.1000000000000003E-3</c:v>
                </c:pt>
                <c:pt idx="1">
                  <c:v>4.5999999999999999E-3</c:v>
                </c:pt>
                <c:pt idx="2">
                  <c:v>4.4000000000000003E-3</c:v>
                </c:pt>
                <c:pt idx="3">
                  <c:v>5.5000000000000005E-3</c:v>
                </c:pt>
                <c:pt idx="4">
                  <c:v>8.3000000000000001E-3</c:v>
                </c:pt>
                <c:pt idx="5">
                  <c:v>3.9000000000000003E-3</c:v>
                </c:pt>
                <c:pt idx="6">
                  <c:v>4.0000000000000001E-3</c:v>
                </c:pt>
                <c:pt idx="7">
                  <c:v>3.8E-3</c:v>
                </c:pt>
                <c:pt idx="8">
                  <c:v>3.7000000000000002E-3</c:v>
                </c:pt>
                <c:pt idx="9">
                  <c:v>4.1999999999999997E-3</c:v>
                </c:pt>
                <c:pt idx="10">
                  <c:v>4.1000000000000003E-3</c:v>
                </c:pt>
              </c:numCache>
            </c:numRef>
          </c:val>
          <c:smooth val="0"/>
          <c:extLst>
            <c:ext xmlns:c16="http://schemas.microsoft.com/office/drawing/2014/chart" uri="{C3380CC4-5D6E-409C-BE32-E72D297353CC}">
              <c16:uniqueId val="{00000003-3BC1-466A-B3F2-68ABE4938F8A}"/>
            </c:ext>
          </c:extLst>
        </c:ser>
        <c:dLbls>
          <c:showLegendKey val="0"/>
          <c:showVal val="0"/>
          <c:showCatName val="0"/>
          <c:showSerName val="0"/>
          <c:showPercent val="0"/>
          <c:showBubbleSize val="0"/>
        </c:dLbls>
        <c:smooth val="0"/>
        <c:axId val="1504076703"/>
        <c:axId val="1504072543"/>
      </c:lineChart>
      <c:catAx>
        <c:axId val="1504076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504072543"/>
        <c:crosses val="autoZero"/>
        <c:auto val="1"/>
        <c:lblAlgn val="ctr"/>
        <c:lblOffset val="100"/>
        <c:noMultiLvlLbl val="0"/>
      </c:catAx>
      <c:valAx>
        <c:axId val="150407254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504076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'3.29'!$A$7</c:f>
              <c:strCache>
                <c:ptCount val="1"/>
                <c:pt idx="0">
                  <c:v>financované</c:v>
                </c:pt>
              </c:strCache>
            </c:strRef>
          </c:tx>
          <c:spPr>
            <a:solidFill>
              <a:srgbClr val="1E22A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FF"/>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'3.29'!$B$4:$D$4</c:f>
              <c:numCache>
                <c:formatCode>General</c:formatCode>
                <c:ptCount val="3"/>
                <c:pt idx="0">
                  <c:v>2020</c:v>
                </c:pt>
                <c:pt idx="1">
                  <c:v>2021</c:v>
                </c:pt>
                <c:pt idx="2">
                  <c:v>2022</c:v>
                </c:pt>
              </c:numCache>
            </c:numRef>
          </c:cat>
          <c:val>
            <c:numRef>
              <c:f>'3.29'!$B$7:$D$7</c:f>
              <c:numCache>
                <c:formatCode>General</c:formatCode>
                <c:ptCount val="3"/>
                <c:pt idx="0">
                  <c:v>195</c:v>
                </c:pt>
                <c:pt idx="1">
                  <c:v>243</c:v>
                </c:pt>
                <c:pt idx="2">
                  <c:v>205</c:v>
                </c:pt>
              </c:numCache>
            </c:numRef>
          </c:val>
          <c:extLst>
            <c:ext xmlns:c16="http://schemas.microsoft.com/office/drawing/2014/chart" uri="{C3380CC4-5D6E-409C-BE32-E72D297353CC}">
              <c16:uniqueId val="{00000000-3B3E-4C85-A06B-95B11F2F81E5}"/>
            </c:ext>
          </c:extLst>
        </c:ser>
        <c:ser>
          <c:idx val="1"/>
          <c:order val="1"/>
          <c:tx>
            <c:strRef>
              <c:f>'3.29'!$A$6</c:f>
              <c:strCache>
                <c:ptCount val="1"/>
                <c:pt idx="0">
                  <c:v>nefinancované</c:v>
                </c:pt>
              </c:strCache>
            </c:strRef>
          </c:tx>
          <c:spPr>
            <a:solidFill>
              <a:srgbClr val="C9CAF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FF"/>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'3.29'!$B$4:$D$4</c:f>
              <c:numCache>
                <c:formatCode>General</c:formatCode>
                <c:ptCount val="3"/>
                <c:pt idx="0">
                  <c:v>2020</c:v>
                </c:pt>
                <c:pt idx="1">
                  <c:v>2021</c:v>
                </c:pt>
                <c:pt idx="2">
                  <c:v>2022</c:v>
                </c:pt>
              </c:numCache>
            </c:numRef>
          </c:cat>
          <c:val>
            <c:numRef>
              <c:f>'3.29'!$B$6:$D$6</c:f>
              <c:numCache>
                <c:formatCode>General</c:formatCode>
                <c:ptCount val="3"/>
                <c:pt idx="0">
                  <c:v>271</c:v>
                </c:pt>
                <c:pt idx="1">
                  <c:v>344</c:v>
                </c:pt>
                <c:pt idx="2">
                  <c:v>294</c:v>
                </c:pt>
              </c:numCache>
            </c:numRef>
          </c:val>
          <c:extLst>
            <c:ext xmlns:c16="http://schemas.microsoft.com/office/drawing/2014/chart" uri="{C3380CC4-5D6E-409C-BE32-E72D297353CC}">
              <c16:uniqueId val="{00000001-3B3E-4C85-A06B-95B11F2F81E5}"/>
            </c:ext>
          </c:extLst>
        </c:ser>
        <c:ser>
          <c:idx val="0"/>
          <c:order val="2"/>
          <c:tx>
            <c:strRef>
              <c:f>'3.29'!$A$5</c:f>
              <c:strCache>
                <c:ptCount val="1"/>
                <c:pt idx="0">
                  <c:v>vyradené v 1. kole</c:v>
                </c:pt>
              </c:strCache>
            </c:strRef>
          </c:tx>
          <c:spPr>
            <a:solidFill>
              <a:srgbClr val="00C5D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FF"/>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'3.29'!$B$4:$D$4</c:f>
              <c:numCache>
                <c:formatCode>General</c:formatCode>
                <c:ptCount val="3"/>
                <c:pt idx="0">
                  <c:v>2020</c:v>
                </c:pt>
                <c:pt idx="1">
                  <c:v>2021</c:v>
                </c:pt>
                <c:pt idx="2">
                  <c:v>2022</c:v>
                </c:pt>
              </c:numCache>
            </c:numRef>
          </c:cat>
          <c:val>
            <c:numRef>
              <c:f>'3.29'!$B$5:$D$5</c:f>
              <c:numCache>
                <c:formatCode>General</c:formatCode>
                <c:ptCount val="3"/>
                <c:pt idx="0">
                  <c:v>31</c:v>
                </c:pt>
                <c:pt idx="1">
                  <c:v>23</c:v>
                </c:pt>
                <c:pt idx="2">
                  <c:v>13</c:v>
                </c:pt>
              </c:numCache>
            </c:numRef>
          </c:val>
          <c:extLst>
            <c:ext xmlns:c16="http://schemas.microsoft.com/office/drawing/2014/chart" uri="{C3380CC4-5D6E-409C-BE32-E72D297353CC}">
              <c16:uniqueId val="{00000002-3B3E-4C85-A06B-95B11F2F81E5}"/>
            </c:ext>
          </c:extLst>
        </c:ser>
        <c:ser>
          <c:idx val="4"/>
          <c:order val="3"/>
          <c:tx>
            <c:strRef>
              <c:f>'3.29'!$A$9</c:f>
              <c:strCache>
                <c:ptCount val="1"/>
              </c:strCache>
            </c:strRef>
          </c:tx>
          <c:spPr>
            <a:noFill/>
            <a:ln>
              <a:noFill/>
            </a:ln>
            <a:effectLst/>
          </c:spPr>
          <c:invertIfNegative val="0"/>
          <c:dLbls>
            <c:dLbl>
              <c:idx val="0"/>
              <c:tx>
                <c:rich>
                  <a:bodyPr/>
                  <a:lstStyle/>
                  <a:p>
                    <a:fld id="{13436EF9-3AEC-4C6C-B14B-1F9A713663B2}"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B3E-4C85-A06B-95B11F2F81E5}"/>
                </c:ext>
              </c:extLst>
            </c:dLbl>
            <c:dLbl>
              <c:idx val="1"/>
              <c:tx>
                <c:rich>
                  <a:bodyPr/>
                  <a:lstStyle/>
                  <a:p>
                    <a:fld id="{B0EE9A78-5B6E-439A-A78A-43CCDB069E45}"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B3E-4C85-A06B-95B11F2F81E5}"/>
                </c:ext>
              </c:extLst>
            </c:dLbl>
            <c:dLbl>
              <c:idx val="2"/>
              <c:tx>
                <c:rich>
                  <a:bodyPr/>
                  <a:lstStyle/>
                  <a:p>
                    <a:fld id="{813EF36D-0764-4D0A-B7D0-61673B114069}"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B3E-4C85-A06B-95B11F2F81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'3.29'!$B$4:$D$4</c:f>
              <c:numCache>
                <c:formatCode>General</c:formatCode>
                <c:ptCount val="3"/>
                <c:pt idx="0">
                  <c:v>2020</c:v>
                </c:pt>
                <c:pt idx="1">
                  <c:v>2021</c:v>
                </c:pt>
                <c:pt idx="2">
                  <c:v>2022</c:v>
                </c:pt>
              </c:numCache>
            </c:numRef>
          </c:cat>
          <c:val>
            <c:numRef>
              <c:f>'3.29'!$B$9:$D$9</c:f>
              <c:numCache>
                <c:formatCode>General</c:formatCode>
                <c:ptCount val="3"/>
                <c:pt idx="0">
                  <c:v>100</c:v>
                </c:pt>
                <c:pt idx="1">
                  <c:v>100</c:v>
                </c:pt>
                <c:pt idx="2">
                  <c:v>100</c:v>
                </c:pt>
              </c:numCache>
            </c:numRef>
          </c:val>
          <c:extLst>
            <c:ext xmlns:c15="http://schemas.microsoft.com/office/drawing/2012/chart" uri="{02D57815-91ED-43cb-92C2-25804820EDAC}">
              <c15:datalabelsRange>
                <c15:f>'3.29'!$B$8:$D$8</c15:f>
                <c15:dlblRangeCache>
                  <c:ptCount val="3"/>
                  <c:pt idx="0">
                    <c:v>497</c:v>
                  </c:pt>
                  <c:pt idx="1">
                    <c:v>610</c:v>
                  </c:pt>
                  <c:pt idx="2">
                    <c:v>512</c:v>
                  </c:pt>
                </c15:dlblRangeCache>
              </c15:datalabelsRange>
            </c:ext>
            <c:ext xmlns:c16="http://schemas.microsoft.com/office/drawing/2014/chart" uri="{C3380CC4-5D6E-409C-BE32-E72D297353CC}">
              <c16:uniqueId val="{00000006-3B3E-4C85-A06B-95B11F2F81E5}"/>
            </c:ext>
          </c:extLst>
        </c:ser>
        <c:dLbls>
          <c:showLegendKey val="0"/>
          <c:showVal val="0"/>
          <c:showCatName val="0"/>
          <c:showSerName val="0"/>
          <c:showPercent val="0"/>
          <c:showBubbleSize val="0"/>
        </c:dLbls>
        <c:gapWidth val="150"/>
        <c:overlap val="100"/>
        <c:axId val="661669376"/>
        <c:axId val="661670032"/>
      </c:barChart>
      <c:catAx>
        <c:axId val="66166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661670032"/>
        <c:crosses val="autoZero"/>
        <c:auto val="1"/>
        <c:lblAlgn val="ctr"/>
        <c:lblOffset val="100"/>
        <c:noMultiLvlLbl val="0"/>
      </c:catAx>
      <c:valAx>
        <c:axId val="661670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66166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43888228120624"/>
          <c:y val="5.0925853018372706E-2"/>
          <c:w val="0.76789368824116866"/>
          <c:h val="0.76470538057742787"/>
        </c:manualLayout>
      </c:layout>
      <c:barChart>
        <c:barDir val="col"/>
        <c:grouping val="stacked"/>
        <c:varyColors val="0"/>
        <c:ser>
          <c:idx val="0"/>
          <c:order val="0"/>
          <c:tx>
            <c:strRef>
              <c:f>'3.30'!$A$5</c:f>
              <c:strCache>
                <c:ptCount val="1"/>
                <c:pt idx="0">
                  <c:v>Bežné transfery</c:v>
                </c:pt>
              </c:strCache>
            </c:strRef>
          </c:tx>
          <c:spPr>
            <a:solidFill>
              <a:srgbClr val="C9CAF5"/>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'3.30'!$B$4:$D$4</c:f>
              <c:numCache>
                <c:formatCode>General</c:formatCode>
                <c:ptCount val="3"/>
                <c:pt idx="0">
                  <c:v>2019</c:v>
                </c:pt>
                <c:pt idx="1">
                  <c:v>2020</c:v>
                </c:pt>
                <c:pt idx="2">
                  <c:v>2021</c:v>
                </c:pt>
              </c:numCache>
            </c:numRef>
          </c:cat>
          <c:val>
            <c:numRef>
              <c:f>'3.30'!$B$5:$D$5</c:f>
              <c:numCache>
                <c:formatCode>General</c:formatCode>
                <c:ptCount val="3"/>
                <c:pt idx="0">
                  <c:v>9503689.6999999993</c:v>
                </c:pt>
                <c:pt idx="1">
                  <c:v>3395643.6399999997</c:v>
                </c:pt>
                <c:pt idx="2">
                  <c:v>2736946.93</c:v>
                </c:pt>
              </c:numCache>
            </c:numRef>
          </c:val>
          <c:extLst>
            <c:ext xmlns:c16="http://schemas.microsoft.com/office/drawing/2014/chart" uri="{C3380CC4-5D6E-409C-BE32-E72D297353CC}">
              <c16:uniqueId val="{00000000-3D62-4F12-95DE-91397436F1EF}"/>
            </c:ext>
          </c:extLst>
        </c:ser>
        <c:ser>
          <c:idx val="1"/>
          <c:order val="1"/>
          <c:tx>
            <c:strRef>
              <c:f>'3.30'!$A$6</c:f>
              <c:strCache>
                <c:ptCount val="1"/>
                <c:pt idx="0">
                  <c:v>Kapitálové transfery</c:v>
                </c:pt>
              </c:strCache>
            </c:strRef>
          </c:tx>
          <c:spPr>
            <a:solidFill>
              <a:srgbClr val="4FEDFF"/>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'3.30'!$B$4:$D$4</c:f>
              <c:numCache>
                <c:formatCode>General</c:formatCode>
                <c:ptCount val="3"/>
                <c:pt idx="0">
                  <c:v>2019</c:v>
                </c:pt>
                <c:pt idx="1">
                  <c:v>2020</c:v>
                </c:pt>
                <c:pt idx="2">
                  <c:v>2021</c:v>
                </c:pt>
              </c:numCache>
            </c:numRef>
          </c:cat>
          <c:val>
            <c:numRef>
              <c:f>'3.30'!$B$6:$D$6</c:f>
              <c:numCache>
                <c:formatCode>General</c:formatCode>
                <c:ptCount val="3"/>
                <c:pt idx="0">
                  <c:v>1083724</c:v>
                </c:pt>
                <c:pt idx="1">
                  <c:v>159380</c:v>
                </c:pt>
                <c:pt idx="2">
                  <c:v>103660</c:v>
                </c:pt>
              </c:numCache>
            </c:numRef>
          </c:val>
          <c:extLst>
            <c:ext xmlns:c16="http://schemas.microsoft.com/office/drawing/2014/chart" uri="{C3380CC4-5D6E-409C-BE32-E72D297353CC}">
              <c16:uniqueId val="{00000001-3D62-4F12-95DE-91397436F1EF}"/>
            </c:ext>
          </c:extLst>
        </c:ser>
        <c:dLbls>
          <c:showLegendKey val="0"/>
          <c:showVal val="0"/>
          <c:showCatName val="0"/>
          <c:showSerName val="0"/>
          <c:showPercent val="0"/>
          <c:showBubbleSize val="0"/>
        </c:dLbls>
        <c:gapWidth val="219"/>
        <c:overlap val="100"/>
        <c:axId val="620596000"/>
        <c:axId val="620598624"/>
      </c:barChart>
      <c:lineChart>
        <c:grouping val="standard"/>
        <c:varyColors val="0"/>
        <c:ser>
          <c:idx val="2"/>
          <c:order val="2"/>
          <c:tx>
            <c:strRef>
              <c:f>'3.30'!$A$7</c:f>
              <c:strCache>
                <c:ptCount val="1"/>
                <c:pt idx="0">
                  <c:v>SPOLU</c:v>
                </c:pt>
              </c:strCache>
            </c:strRef>
          </c:tx>
          <c:spPr>
            <a:ln w="28575" cap="rnd">
              <a:noFill/>
              <a:round/>
            </a:ln>
            <a:effectLst/>
          </c:spPr>
          <c:marker>
            <c:symbol val="none"/>
          </c:marker>
          <c:dLbls>
            <c:dLbl>
              <c:idx val="0"/>
              <c:layout>
                <c:manualLayout>
                  <c:x val="-5.2062554680664917E-2"/>
                  <c:y val="-3.0057961504811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62-4F12-95DE-91397436F1EF}"/>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sk-S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'3.30'!$B$4:$D$4</c:f>
              <c:numCache>
                <c:formatCode>General</c:formatCode>
                <c:ptCount val="3"/>
                <c:pt idx="0">
                  <c:v>2019</c:v>
                </c:pt>
                <c:pt idx="1">
                  <c:v>2020</c:v>
                </c:pt>
                <c:pt idx="2">
                  <c:v>2021</c:v>
                </c:pt>
              </c:numCache>
            </c:numRef>
          </c:cat>
          <c:val>
            <c:numRef>
              <c:f>'3.30'!$B$7:$D$7</c:f>
              <c:numCache>
                <c:formatCode>General</c:formatCode>
                <c:ptCount val="3"/>
                <c:pt idx="0">
                  <c:v>10587413.699999999</c:v>
                </c:pt>
                <c:pt idx="1">
                  <c:v>3555023.6399999997</c:v>
                </c:pt>
                <c:pt idx="2">
                  <c:v>2840606.93</c:v>
                </c:pt>
              </c:numCache>
            </c:numRef>
          </c:val>
          <c:smooth val="0"/>
          <c:extLst>
            <c:ext xmlns:c16="http://schemas.microsoft.com/office/drawing/2014/chart" uri="{C3380CC4-5D6E-409C-BE32-E72D297353CC}">
              <c16:uniqueId val="{00000003-3D62-4F12-95DE-91397436F1EF}"/>
            </c:ext>
          </c:extLst>
        </c:ser>
        <c:dLbls>
          <c:showLegendKey val="0"/>
          <c:showVal val="0"/>
          <c:showCatName val="0"/>
          <c:showSerName val="0"/>
          <c:showPercent val="0"/>
          <c:showBubbleSize val="0"/>
        </c:dLbls>
        <c:marker val="1"/>
        <c:smooth val="0"/>
        <c:axId val="620596000"/>
        <c:axId val="620598624"/>
      </c:lineChart>
      <c:lineChart>
        <c:grouping val="standard"/>
        <c:varyColors val="0"/>
        <c:ser>
          <c:idx val="3"/>
          <c:order val="3"/>
          <c:tx>
            <c:strRef>
              <c:f>'3.30'!$A$8</c:f>
              <c:strCache>
                <c:ptCount val="1"/>
                <c:pt idx="0">
                  <c:v>Prijímatelia bežných transferov, pravá os</c:v>
                </c:pt>
              </c:strCache>
            </c:strRef>
          </c:tx>
          <c:spPr>
            <a:ln w="15875" cap="rnd">
              <a:solidFill>
                <a:srgbClr val="002060"/>
              </a:solidFill>
              <a:round/>
            </a:ln>
            <a:effectLst/>
          </c:spPr>
          <c:marker>
            <c:symbol val="none"/>
          </c:marker>
          <c:dLbls>
            <c:dLbl>
              <c:idx val="0"/>
              <c:layout>
                <c:manualLayout>
                  <c:x val="-4.1833355916552496E-2"/>
                  <c:y val="-6.94097769028871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62-4F12-95DE-91397436F1E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sk-S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'3.30'!$B$4:$D$4</c:f>
              <c:numCache>
                <c:formatCode>General</c:formatCode>
                <c:ptCount val="3"/>
                <c:pt idx="0">
                  <c:v>2019</c:v>
                </c:pt>
                <c:pt idx="1">
                  <c:v>2020</c:v>
                </c:pt>
                <c:pt idx="2">
                  <c:v>2021</c:v>
                </c:pt>
              </c:numCache>
            </c:numRef>
          </c:cat>
          <c:val>
            <c:numRef>
              <c:f>'3.30'!$B$8:$D$8</c:f>
              <c:numCache>
                <c:formatCode>General</c:formatCode>
                <c:ptCount val="3"/>
                <c:pt idx="0">
                  <c:v>27</c:v>
                </c:pt>
                <c:pt idx="1">
                  <c:v>18</c:v>
                </c:pt>
                <c:pt idx="2">
                  <c:v>17</c:v>
                </c:pt>
              </c:numCache>
            </c:numRef>
          </c:val>
          <c:smooth val="0"/>
          <c:extLst>
            <c:ext xmlns:c16="http://schemas.microsoft.com/office/drawing/2014/chart" uri="{C3380CC4-5D6E-409C-BE32-E72D297353CC}">
              <c16:uniqueId val="{00000005-3D62-4F12-95DE-91397436F1EF}"/>
            </c:ext>
          </c:extLst>
        </c:ser>
        <c:dLbls>
          <c:showLegendKey val="0"/>
          <c:showVal val="0"/>
          <c:showCatName val="0"/>
          <c:showSerName val="0"/>
          <c:showPercent val="0"/>
          <c:showBubbleSize val="0"/>
        </c:dLbls>
        <c:marker val="1"/>
        <c:smooth val="0"/>
        <c:axId val="713693160"/>
        <c:axId val="713692832"/>
      </c:lineChart>
      <c:catAx>
        <c:axId val="62059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620598624"/>
        <c:crosses val="autoZero"/>
        <c:auto val="1"/>
        <c:lblAlgn val="ctr"/>
        <c:lblOffset val="100"/>
        <c:noMultiLvlLbl val="0"/>
      </c:catAx>
      <c:valAx>
        <c:axId val="620598624"/>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k-SK"/>
                  <a:t>Výdavky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620596000"/>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dispUnitsLbl>
        </c:dispUnits>
      </c:valAx>
      <c:valAx>
        <c:axId val="71369283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k-SK"/>
                  <a:t>Počet prijímateľov</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713693160"/>
        <c:crosses val="max"/>
        <c:crossBetween val="between"/>
      </c:valAx>
      <c:catAx>
        <c:axId val="713693160"/>
        <c:scaling>
          <c:orientation val="minMax"/>
        </c:scaling>
        <c:delete val="1"/>
        <c:axPos val="b"/>
        <c:numFmt formatCode="General" sourceLinked="1"/>
        <c:majorTickMark val="out"/>
        <c:minorTickMark val="none"/>
        <c:tickLblPos val="nextTo"/>
        <c:crossAx val="713692832"/>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3.234601924759406E-2"/>
          <c:y val="0.89536811023622043"/>
          <c:w val="0.93252996500437446"/>
          <c:h val="7.68540026246719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noFill/>
      <a:round/>
    </a:ln>
    <a:effectLst/>
  </c:spPr>
  <c:txPr>
    <a:bodyPr/>
    <a:lstStyle/>
    <a:p>
      <a:pPr>
        <a:defRPr>
          <a:latin typeface="+mn-lt"/>
        </a:defRPr>
      </a:pPr>
      <a:endParaRPr lang="sk-SK"/>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781443377971911E-2"/>
          <c:y val="2.8719057176676444E-2"/>
          <c:w val="0.90945456635438815"/>
          <c:h val="0.80766713812248003"/>
        </c:manualLayout>
      </c:layout>
      <c:barChart>
        <c:barDir val="col"/>
        <c:grouping val="clustered"/>
        <c:varyColors val="0"/>
        <c:ser>
          <c:idx val="0"/>
          <c:order val="0"/>
          <c:spPr>
            <a:solidFill>
              <a:schemeClr val="bg2"/>
            </a:solidFill>
            <a:ln>
              <a:noFill/>
            </a:ln>
            <a:effectLst/>
          </c:spPr>
          <c:invertIfNegative val="0"/>
          <c:dPt>
            <c:idx val="12"/>
            <c:invertIfNegative val="0"/>
            <c:bubble3D val="0"/>
            <c:spPr>
              <a:solidFill>
                <a:schemeClr val="tx2"/>
              </a:solidFill>
              <a:ln>
                <a:noFill/>
              </a:ln>
              <a:effectLst/>
            </c:spPr>
            <c:extLst>
              <c:ext xmlns:c16="http://schemas.microsoft.com/office/drawing/2014/chart" uri="{C3380CC4-5D6E-409C-BE32-E72D297353CC}">
                <c16:uniqueId val="{00000001-8326-4465-950D-26D4EEC83771}"/>
              </c:ext>
            </c:extLst>
          </c:dPt>
          <c:dPt>
            <c:idx val="25"/>
            <c:invertIfNegative val="0"/>
            <c:bubble3D val="0"/>
            <c:spPr>
              <a:solidFill>
                <a:schemeClr val="accent1"/>
              </a:solidFill>
              <a:ln>
                <a:noFill/>
              </a:ln>
              <a:effectLst/>
            </c:spPr>
            <c:extLst>
              <c:ext xmlns:c16="http://schemas.microsoft.com/office/drawing/2014/chart" uri="{C3380CC4-5D6E-409C-BE32-E72D297353CC}">
                <c16:uniqueId val="{00000003-8326-4465-950D-26D4EEC83771}"/>
              </c:ext>
            </c:extLst>
          </c:dPt>
          <c:dLbls>
            <c:numFmt formatCode="#,##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'3.31'!$B$5:$B$32</c:f>
              <c:strCache>
                <c:ptCount val="28"/>
                <c:pt idx="0">
                  <c:v>IL</c:v>
                </c:pt>
                <c:pt idx="1">
                  <c:v>US</c:v>
                </c:pt>
                <c:pt idx="2">
                  <c:v>EE</c:v>
                </c:pt>
                <c:pt idx="3">
                  <c:v>FI</c:v>
                </c:pt>
                <c:pt idx="4">
                  <c:v>DK</c:v>
                </c:pt>
                <c:pt idx="5">
                  <c:v>NL</c:v>
                </c:pt>
                <c:pt idx="6">
                  <c:v>UK</c:v>
                </c:pt>
                <c:pt idx="7">
                  <c:v>SE</c:v>
                </c:pt>
                <c:pt idx="8">
                  <c:v>AT</c:v>
                </c:pt>
                <c:pt idx="9">
                  <c:v>FR</c:v>
                </c:pt>
                <c:pt idx="10">
                  <c:v>DE</c:v>
                </c:pt>
                <c:pt idx="11">
                  <c:v>ES</c:v>
                </c:pt>
                <c:pt idx="12">
                  <c:v>EÚ 27</c:v>
                </c:pt>
                <c:pt idx="13">
                  <c:v>LT</c:v>
                </c:pt>
                <c:pt idx="14">
                  <c:v>BE</c:v>
                </c:pt>
                <c:pt idx="15">
                  <c:v>HU</c:v>
                </c:pt>
                <c:pt idx="16">
                  <c:v>IE</c:v>
                </c:pt>
                <c:pt idx="17">
                  <c:v>CZ</c:v>
                </c:pt>
                <c:pt idx="18">
                  <c:v>LU</c:v>
                </c:pt>
                <c:pt idx="19">
                  <c:v>BG</c:v>
                </c:pt>
                <c:pt idx="20">
                  <c:v>LV</c:v>
                </c:pt>
                <c:pt idx="21">
                  <c:v>EL</c:v>
                </c:pt>
                <c:pt idx="22">
                  <c:v>IT</c:v>
                </c:pt>
                <c:pt idx="23">
                  <c:v>PT</c:v>
                </c:pt>
                <c:pt idx="24">
                  <c:v>PL</c:v>
                </c:pt>
                <c:pt idx="25">
                  <c:v>SK</c:v>
                </c:pt>
                <c:pt idx="26">
                  <c:v>RO</c:v>
                </c:pt>
                <c:pt idx="27">
                  <c:v>SI</c:v>
                </c:pt>
              </c:strCache>
            </c:strRef>
          </c:cat>
          <c:val>
            <c:numRef>
              <c:f>'3.31'!$C$5:$C$32</c:f>
              <c:numCache>
                <c:formatCode>General</c:formatCode>
                <c:ptCount val="28"/>
                <c:pt idx="0">
                  <c:v>1.716834577</c:v>
                </c:pt>
                <c:pt idx="1">
                  <c:v>1.091161091</c:v>
                </c:pt>
                <c:pt idx="2">
                  <c:v>0.473892015</c:v>
                </c:pt>
                <c:pt idx="3">
                  <c:v>0.314577879</c:v>
                </c:pt>
                <c:pt idx="4">
                  <c:v>0.25502819799999998</c:v>
                </c:pt>
                <c:pt idx="5">
                  <c:v>0.21552622699999999</c:v>
                </c:pt>
                <c:pt idx="6">
                  <c:v>0.197162113</c:v>
                </c:pt>
                <c:pt idx="7">
                  <c:v>0.18255313100000001</c:v>
                </c:pt>
                <c:pt idx="8">
                  <c:v>0.17258532200000001</c:v>
                </c:pt>
                <c:pt idx="9">
                  <c:v>0.116328246</c:v>
                </c:pt>
                <c:pt idx="10">
                  <c:v>0.115791352</c:v>
                </c:pt>
                <c:pt idx="11">
                  <c:v>0.113719801</c:v>
                </c:pt>
                <c:pt idx="12">
                  <c:v>9.4661604727272711E-2</c:v>
                </c:pt>
                <c:pt idx="13">
                  <c:v>9.3477273E-2</c:v>
                </c:pt>
                <c:pt idx="14">
                  <c:v>8.5836507000000006E-2</c:v>
                </c:pt>
                <c:pt idx="15">
                  <c:v>8.2359813000000004E-2</c:v>
                </c:pt>
                <c:pt idx="16">
                  <c:v>5.6613695999999998E-2</c:v>
                </c:pt>
                <c:pt idx="17">
                  <c:v>4.6682977000000001E-2</c:v>
                </c:pt>
                <c:pt idx="18">
                  <c:v>3.9615504000000003E-2</c:v>
                </c:pt>
                <c:pt idx="19">
                  <c:v>3.8258232000000003E-2</c:v>
                </c:pt>
                <c:pt idx="20">
                  <c:v>3.7444288999999999E-2</c:v>
                </c:pt>
                <c:pt idx="21">
                  <c:v>3.6936621000000003E-2</c:v>
                </c:pt>
                <c:pt idx="22">
                  <c:v>2.4538339999999999E-2</c:v>
                </c:pt>
                <c:pt idx="23">
                  <c:v>2.1138766E-2</c:v>
                </c:pt>
                <c:pt idx="24">
                  <c:v>2.1101812000000001E-2</c:v>
                </c:pt>
                <c:pt idx="25">
                  <c:v>1.9920566000000001E-2</c:v>
                </c:pt>
                <c:pt idx="26">
                  <c:v>1.3992836E-2</c:v>
                </c:pt>
                <c:pt idx="27">
                  <c:v>1.7669109999999999E-3</c:v>
                </c:pt>
              </c:numCache>
            </c:numRef>
          </c:val>
          <c:extLst>
            <c:ext xmlns:c16="http://schemas.microsoft.com/office/drawing/2014/chart" uri="{C3380CC4-5D6E-409C-BE32-E72D297353CC}">
              <c16:uniqueId val="{00000001-1C19-4B14-9F2A-D9F4BC911F45}"/>
            </c:ext>
          </c:extLst>
        </c:ser>
        <c:dLbls>
          <c:showLegendKey val="0"/>
          <c:showVal val="0"/>
          <c:showCatName val="0"/>
          <c:showSerName val="0"/>
          <c:showPercent val="0"/>
          <c:showBubbleSize val="0"/>
        </c:dLbls>
        <c:gapWidth val="219"/>
        <c:overlap val="-27"/>
        <c:axId val="1387665223"/>
        <c:axId val="1387688039"/>
      </c:barChart>
      <c:catAx>
        <c:axId val="1387665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k-SK"/>
          </a:p>
        </c:txPr>
        <c:crossAx val="1387688039"/>
        <c:crosses val="autoZero"/>
        <c:auto val="1"/>
        <c:lblAlgn val="ctr"/>
        <c:lblOffset val="100"/>
        <c:noMultiLvlLbl val="0"/>
      </c:catAx>
      <c:valAx>
        <c:axId val="13876880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38766522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cat>
            <c:strRef>
              <c:f>'3.32'!$A$5:$A$9</c:f>
              <c:strCache>
                <c:ptCount val="5"/>
                <c:pt idx="0">
                  <c:v>predplatné</c:v>
                </c:pt>
                <c:pt idx="1">
                  <c:v>online-trhovisko</c:v>
                </c:pt>
                <c:pt idx="2">
                  <c:v>iné</c:v>
                </c:pt>
                <c:pt idx="3">
                  <c:v>výroba a vývoj produktov</c:v>
                </c:pt>
                <c:pt idx="4">
                  <c:v>softvér ako služby</c:v>
                </c:pt>
              </c:strCache>
            </c:strRef>
          </c:cat>
          <c:val>
            <c:numRef>
              <c:f>'3.32'!$B$5:$B$9</c:f>
              <c:numCache>
                <c:formatCode>General</c:formatCode>
                <c:ptCount val="5"/>
                <c:pt idx="0">
                  <c:v>9</c:v>
                </c:pt>
                <c:pt idx="1">
                  <c:v>14</c:v>
                </c:pt>
                <c:pt idx="2">
                  <c:v>14</c:v>
                </c:pt>
                <c:pt idx="3">
                  <c:v>22</c:v>
                </c:pt>
                <c:pt idx="4">
                  <c:v>46</c:v>
                </c:pt>
              </c:numCache>
            </c:numRef>
          </c:val>
          <c:extLst>
            <c:ext xmlns:c16="http://schemas.microsoft.com/office/drawing/2014/chart" uri="{C3380CC4-5D6E-409C-BE32-E72D297353CC}">
              <c16:uniqueId val="{00000000-6EB7-49E4-B9A1-00B9548BAA99}"/>
            </c:ext>
          </c:extLst>
        </c:ser>
        <c:dLbls>
          <c:showLegendKey val="0"/>
          <c:showVal val="0"/>
          <c:showCatName val="0"/>
          <c:showSerName val="0"/>
          <c:showPercent val="0"/>
          <c:showBubbleSize val="0"/>
        </c:dLbls>
        <c:gapWidth val="219"/>
        <c:overlap val="-27"/>
        <c:axId val="1955734431"/>
        <c:axId val="2012081247"/>
      </c:barChart>
      <c:catAx>
        <c:axId val="1955734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k-SK"/>
          </a:p>
        </c:txPr>
        <c:crossAx val="2012081247"/>
        <c:crosses val="autoZero"/>
        <c:auto val="1"/>
        <c:lblAlgn val="ctr"/>
        <c:lblOffset val="100"/>
        <c:noMultiLvlLbl val="0"/>
      </c:catAx>
      <c:valAx>
        <c:axId val="20120812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9557344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cat>
            <c:strRef>
              <c:f>'3.33'!$A$5:$A$16</c:f>
              <c:strCache>
                <c:ptCount val="12"/>
                <c:pt idx="0">
                  <c:v>bezpečnosť</c:v>
                </c:pt>
                <c:pt idx="1">
                  <c:v>jedlo</c:v>
                </c:pt>
                <c:pt idx="2">
                  <c:v>maloobchod</c:v>
                </c:pt>
                <c:pt idx="3">
                  <c:v>vzdelávanie</c:v>
                </c:pt>
                <c:pt idx="4">
                  <c:v>marketing</c:v>
                </c:pt>
                <c:pt idx="5">
                  <c:v>fintech</c:v>
                </c:pt>
                <c:pt idx="6">
                  <c:v>zdravie</c:v>
                </c:pt>
                <c:pt idx="7">
                  <c:v>energetika</c:v>
                </c:pt>
                <c:pt idx="8">
                  <c:v>média</c:v>
                </c:pt>
                <c:pt idx="9">
                  <c:v>priemysel</c:v>
                </c:pt>
                <c:pt idx="10">
                  <c:v>podnikový softvér</c:v>
                </c:pt>
                <c:pt idx="11">
                  <c:v>iné</c:v>
                </c:pt>
              </c:strCache>
            </c:strRef>
          </c:cat>
          <c:val>
            <c:numRef>
              <c:f>'3.33'!$B$5:$B$16</c:f>
              <c:numCache>
                <c:formatCode>General</c:formatCode>
                <c:ptCount val="12"/>
                <c:pt idx="0">
                  <c:v>3</c:v>
                </c:pt>
                <c:pt idx="1">
                  <c:v>3</c:v>
                </c:pt>
                <c:pt idx="2">
                  <c:v>5</c:v>
                </c:pt>
                <c:pt idx="3">
                  <c:v>5</c:v>
                </c:pt>
                <c:pt idx="4">
                  <c:v>5</c:v>
                </c:pt>
                <c:pt idx="5">
                  <c:v>6</c:v>
                </c:pt>
                <c:pt idx="6">
                  <c:v>7</c:v>
                </c:pt>
                <c:pt idx="7">
                  <c:v>8</c:v>
                </c:pt>
                <c:pt idx="8">
                  <c:v>8</c:v>
                </c:pt>
                <c:pt idx="9">
                  <c:v>9</c:v>
                </c:pt>
                <c:pt idx="10">
                  <c:v>21</c:v>
                </c:pt>
                <c:pt idx="11">
                  <c:v>25</c:v>
                </c:pt>
              </c:numCache>
            </c:numRef>
          </c:val>
          <c:extLst>
            <c:ext xmlns:c16="http://schemas.microsoft.com/office/drawing/2014/chart" uri="{C3380CC4-5D6E-409C-BE32-E72D297353CC}">
              <c16:uniqueId val="{00000000-8010-4F10-A140-8EBD73003B2D}"/>
            </c:ext>
          </c:extLst>
        </c:ser>
        <c:dLbls>
          <c:showLegendKey val="0"/>
          <c:showVal val="0"/>
          <c:showCatName val="0"/>
          <c:showSerName val="0"/>
          <c:showPercent val="0"/>
          <c:showBubbleSize val="0"/>
        </c:dLbls>
        <c:gapWidth val="219"/>
        <c:overlap val="-27"/>
        <c:axId val="164187888"/>
        <c:axId val="1538578479"/>
      </c:barChart>
      <c:catAx>
        <c:axId val="16418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538578479"/>
        <c:crosses val="autoZero"/>
        <c:auto val="1"/>
        <c:lblAlgn val="ctr"/>
        <c:lblOffset val="100"/>
        <c:noMultiLvlLbl val="0"/>
      </c:catAx>
      <c:valAx>
        <c:axId val="15385784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64187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cat>
            <c:strRef>
              <c:f>'3.34'!$A$5:$A$8</c:f>
              <c:strCache>
                <c:ptCount val="4"/>
                <c:pt idx="0">
                  <c:v>do 10 %</c:v>
                </c:pt>
                <c:pt idx="1">
                  <c:v>10 až 20%</c:v>
                </c:pt>
                <c:pt idx="2">
                  <c:v>20 až 30 %</c:v>
                </c:pt>
                <c:pt idx="3">
                  <c:v>viac ako 30%</c:v>
                </c:pt>
              </c:strCache>
            </c:strRef>
          </c:cat>
          <c:val>
            <c:numRef>
              <c:f>'3.34'!$B$5:$B$8</c:f>
              <c:numCache>
                <c:formatCode>General</c:formatCode>
                <c:ptCount val="4"/>
                <c:pt idx="0">
                  <c:v>11</c:v>
                </c:pt>
                <c:pt idx="1">
                  <c:v>30</c:v>
                </c:pt>
                <c:pt idx="2">
                  <c:v>30</c:v>
                </c:pt>
                <c:pt idx="3">
                  <c:v>14</c:v>
                </c:pt>
              </c:numCache>
            </c:numRef>
          </c:val>
          <c:extLst>
            <c:ext xmlns:c16="http://schemas.microsoft.com/office/drawing/2014/chart" uri="{C3380CC4-5D6E-409C-BE32-E72D297353CC}">
              <c16:uniqueId val="{00000000-EA54-472C-945B-8C2F3EE6A17F}"/>
            </c:ext>
          </c:extLst>
        </c:ser>
        <c:dLbls>
          <c:showLegendKey val="0"/>
          <c:showVal val="0"/>
          <c:showCatName val="0"/>
          <c:showSerName val="0"/>
          <c:showPercent val="0"/>
          <c:showBubbleSize val="0"/>
        </c:dLbls>
        <c:gapWidth val="219"/>
        <c:overlap val="-27"/>
        <c:axId val="1978710911"/>
        <c:axId val="1715487071"/>
      </c:barChart>
      <c:catAx>
        <c:axId val="19787109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715487071"/>
        <c:crosses val="autoZero"/>
        <c:auto val="1"/>
        <c:lblAlgn val="ctr"/>
        <c:lblOffset val="100"/>
        <c:noMultiLvlLbl val="0"/>
      </c:catAx>
      <c:valAx>
        <c:axId val="17154870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97871091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cat>
            <c:strRef>
              <c:f>'3.35'!$A$5:$A$9</c:f>
              <c:strCache>
                <c:ptCount val="5"/>
                <c:pt idx="0">
                  <c:v>-100% až -50%</c:v>
                </c:pt>
                <c:pt idx="1">
                  <c:v>-50% až 0%</c:v>
                </c:pt>
                <c:pt idx="2">
                  <c:v>0% až 10 %</c:v>
                </c:pt>
                <c:pt idx="3">
                  <c:v>10% až 20%</c:v>
                </c:pt>
                <c:pt idx="4">
                  <c:v>viac ako 20 %</c:v>
                </c:pt>
              </c:strCache>
            </c:strRef>
          </c:cat>
          <c:val>
            <c:numRef>
              <c:f>'3.35'!$B$5:$B$9</c:f>
              <c:numCache>
                <c:formatCode>General</c:formatCode>
                <c:ptCount val="5"/>
                <c:pt idx="0">
                  <c:v>18</c:v>
                </c:pt>
                <c:pt idx="1">
                  <c:v>17</c:v>
                </c:pt>
                <c:pt idx="2">
                  <c:v>7</c:v>
                </c:pt>
                <c:pt idx="3">
                  <c:v>10</c:v>
                </c:pt>
                <c:pt idx="4">
                  <c:v>6</c:v>
                </c:pt>
              </c:numCache>
            </c:numRef>
          </c:val>
          <c:extLst>
            <c:ext xmlns:c16="http://schemas.microsoft.com/office/drawing/2014/chart" uri="{C3380CC4-5D6E-409C-BE32-E72D297353CC}">
              <c16:uniqueId val="{00000000-F13D-495C-B954-18F406B8B0D2}"/>
            </c:ext>
          </c:extLst>
        </c:ser>
        <c:dLbls>
          <c:showLegendKey val="0"/>
          <c:showVal val="0"/>
          <c:showCatName val="0"/>
          <c:showSerName val="0"/>
          <c:showPercent val="0"/>
          <c:showBubbleSize val="0"/>
        </c:dLbls>
        <c:gapWidth val="219"/>
        <c:overlap val="-27"/>
        <c:axId val="1978708127"/>
        <c:axId val="170757440"/>
      </c:barChart>
      <c:catAx>
        <c:axId val="1978708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70757440"/>
        <c:crosses val="autoZero"/>
        <c:auto val="1"/>
        <c:lblAlgn val="ctr"/>
        <c:lblOffset val="100"/>
        <c:noMultiLvlLbl val="0"/>
      </c:catAx>
      <c:valAx>
        <c:axId val="170757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9787081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'3.36'!$B$5</c:f>
              <c:strCache>
                <c:ptCount val="1"/>
                <c:pt idx="0">
                  <c:v>Priama podpora</c:v>
                </c:pt>
              </c:strCache>
            </c:strRef>
          </c:tx>
          <c:spPr>
            <a:solidFill>
              <a:srgbClr val="C9CAF5"/>
            </a:solidFill>
            <a:ln>
              <a:noFill/>
            </a:ln>
            <a:effectLst/>
          </c:spPr>
          <c:invertIfNegative val="0"/>
          <c:cat>
            <c:strRef>
              <c:extLst>
                <c:ext xmlns:c15="http://schemas.microsoft.com/office/drawing/2012/chart" uri="{02D57815-91ED-43cb-92C2-25804820EDAC}">
                  <c15:fullRef>
                    <c15:sqref>'3.36'!$A$6:$A$36</c15:sqref>
                  </c15:fullRef>
                </c:ext>
              </c:extLst>
              <c:f>'3.36'!$A$6:$A$35</c:f>
              <c:strCache>
                <c:ptCount val="30"/>
                <c:pt idx="0">
                  <c:v>UK</c:v>
                </c:pt>
                <c:pt idx="1">
                  <c:v>FR</c:v>
                </c:pt>
                <c:pt idx="2">
                  <c:v>AT</c:v>
                </c:pt>
                <c:pt idx="3">
                  <c:v>BE</c:v>
                </c:pt>
                <c:pt idx="4">
                  <c:v>PT</c:v>
                </c:pt>
                <c:pt idx="5">
                  <c:v>NL</c:v>
                </c:pt>
                <c:pt idx="6">
                  <c:v>HU</c:v>
                </c:pt>
                <c:pt idx="7">
                  <c:v>OECD</c:v>
                </c:pt>
                <c:pt idx="8">
                  <c:v>SI</c:v>
                </c:pt>
                <c:pt idx="9">
                  <c:v>EU</c:v>
                </c:pt>
                <c:pt idx="10">
                  <c:v>PL</c:v>
                </c:pt>
                <c:pt idx="11">
                  <c:v>IT</c:v>
                </c:pt>
                <c:pt idx="12">
                  <c:v>SE</c:v>
                </c:pt>
                <c:pt idx="13">
                  <c:v>CZ</c:v>
                </c:pt>
                <c:pt idx="14">
                  <c:v>HR</c:v>
                </c:pt>
                <c:pt idx="15">
                  <c:v>IS</c:v>
                </c:pt>
                <c:pt idx="16">
                  <c:v>ES</c:v>
                </c:pt>
                <c:pt idx="17">
                  <c:v>DK</c:v>
                </c:pt>
                <c:pt idx="18">
                  <c:v>EL</c:v>
                </c:pt>
                <c:pt idx="19">
                  <c:v>FI</c:v>
                </c:pt>
                <c:pt idx="20">
                  <c:v>DE</c:v>
                </c:pt>
                <c:pt idx="21">
                  <c:v>SK</c:v>
                </c:pt>
                <c:pt idx="22">
                  <c:v>EE</c:v>
                </c:pt>
                <c:pt idx="23">
                  <c:v>LT</c:v>
                </c:pt>
                <c:pt idx="24">
                  <c:v>CH</c:v>
                </c:pt>
                <c:pt idx="25">
                  <c:v>LU</c:v>
                </c:pt>
                <c:pt idx="26">
                  <c:v>CY</c:v>
                </c:pt>
                <c:pt idx="27">
                  <c:v>RO</c:v>
                </c:pt>
                <c:pt idx="28">
                  <c:v>LV</c:v>
                </c:pt>
                <c:pt idx="29">
                  <c:v>BG</c:v>
                </c:pt>
              </c:strCache>
            </c:strRef>
          </c:cat>
          <c:val>
            <c:numRef>
              <c:extLst>
                <c:ext xmlns:c15="http://schemas.microsoft.com/office/drawing/2012/chart" uri="{02D57815-91ED-43cb-92C2-25804820EDAC}">
                  <c15:fullRef>
                    <c15:sqref>'3.36'!$B$6:$B$36</c15:sqref>
                  </c15:fullRef>
                </c:ext>
              </c:extLst>
              <c:f>'3.36'!$B$6:$B$35</c:f>
              <c:numCache>
                <c:formatCode>General</c:formatCode>
                <c:ptCount val="30"/>
                <c:pt idx="0">
                  <c:v>0.1479</c:v>
                </c:pt>
                <c:pt idx="1">
                  <c:v>0.1298</c:v>
                </c:pt>
                <c:pt idx="2">
                  <c:v>8.1799999999999998E-2</c:v>
                </c:pt>
                <c:pt idx="3">
                  <c:v>9.0999999999999998E-2</c:v>
                </c:pt>
                <c:pt idx="4">
                  <c:v>5.8900000000000001E-2</c:v>
                </c:pt>
                <c:pt idx="5">
                  <c:v>0.1043</c:v>
                </c:pt>
                <c:pt idx="6">
                  <c:v>0.1918</c:v>
                </c:pt>
                <c:pt idx="7">
                  <c:v>0.1008</c:v>
                </c:pt>
                <c:pt idx="8">
                  <c:v>0.1124</c:v>
                </c:pt>
                <c:pt idx="9">
                  <c:v>8.3400000000000002E-2</c:v>
                </c:pt>
                <c:pt idx="10">
                  <c:v>0.1181</c:v>
                </c:pt>
                <c:pt idx="11">
                  <c:v>4.3900000000000002E-2</c:v>
                </c:pt>
                <c:pt idx="12">
                  <c:v>0.10979999999999999</c:v>
                </c:pt>
                <c:pt idx="13">
                  <c:v>8.2299999999999998E-2</c:v>
                </c:pt>
                <c:pt idx="14">
                  <c:v>1.37E-2</c:v>
                </c:pt>
                <c:pt idx="15">
                  <c:v>0.1042</c:v>
                </c:pt>
                <c:pt idx="16">
                  <c:v>6.3300000000000009E-2</c:v>
                </c:pt>
                <c:pt idx="17">
                  <c:v>4.5000000000000012E-2</c:v>
                </c:pt>
                <c:pt idx="18">
                  <c:v>5.1800000000000013E-2</c:v>
                </c:pt>
                <c:pt idx="19">
                  <c:v>7.1500000000000008E-2</c:v>
                </c:pt>
                <c:pt idx="20">
                  <c:v>6.9699999999999998E-2</c:v>
                </c:pt>
                <c:pt idx="21">
                  <c:v>1.7399999999999999E-2</c:v>
                </c:pt>
                <c:pt idx="22">
                  <c:v>5.5100000000000003E-2</c:v>
                </c:pt>
                <c:pt idx="23">
                  <c:v>5.5999999999999999E-3</c:v>
                </c:pt>
                <c:pt idx="24">
                  <c:v>3.3500000000000002E-2</c:v>
                </c:pt>
                <c:pt idx="25">
                  <c:v>3.1099999999999999E-2</c:v>
                </c:pt>
                <c:pt idx="26">
                  <c:v>2.9700000000000001E-2</c:v>
                </c:pt>
                <c:pt idx="27">
                  <c:v>1.44E-2</c:v>
                </c:pt>
                <c:pt idx="28">
                  <c:v>1.26E-2</c:v>
                </c:pt>
                <c:pt idx="29">
                  <c:v>6.0000000000000001E-3</c:v>
                </c:pt>
              </c:numCache>
            </c:numRef>
          </c:val>
          <c:extLst>
            <c:ext xmlns:c16="http://schemas.microsoft.com/office/drawing/2014/chart" uri="{C3380CC4-5D6E-409C-BE32-E72D297353CC}">
              <c16:uniqueId val="{00000000-5428-4C76-9661-83955B528C27}"/>
            </c:ext>
          </c:extLst>
        </c:ser>
        <c:ser>
          <c:idx val="1"/>
          <c:order val="1"/>
          <c:tx>
            <c:strRef>
              <c:f>'3.36'!$C$5</c:f>
              <c:strCache>
                <c:ptCount val="1"/>
                <c:pt idx="0">
                  <c:v>Nepriama podpora</c:v>
                </c:pt>
              </c:strCache>
            </c:strRef>
          </c:tx>
          <c:spPr>
            <a:solidFill>
              <a:schemeClr val="bg2"/>
            </a:solidFill>
            <a:ln>
              <a:noFill/>
            </a:ln>
            <a:effectLst/>
          </c:spPr>
          <c:invertIfNegative val="0"/>
          <c:dPt>
            <c:idx val="21"/>
            <c:invertIfNegative val="0"/>
            <c:bubble3D val="0"/>
            <c:spPr>
              <a:solidFill>
                <a:schemeClr val="tx2"/>
              </a:solidFill>
              <a:ln>
                <a:noFill/>
              </a:ln>
              <a:effectLst/>
            </c:spPr>
            <c:extLst>
              <c:ext xmlns:c16="http://schemas.microsoft.com/office/drawing/2014/chart" uri="{C3380CC4-5D6E-409C-BE32-E72D297353CC}">
                <c16:uniqueId val="{00000001-3430-44A1-89C8-28CEDA4C2EA3}"/>
              </c:ext>
            </c:extLst>
          </c:dPt>
          <c:cat>
            <c:strRef>
              <c:extLst>
                <c:ext xmlns:c15="http://schemas.microsoft.com/office/drawing/2012/chart" uri="{02D57815-91ED-43cb-92C2-25804820EDAC}">
                  <c15:fullRef>
                    <c15:sqref>'3.36'!$A$6:$A$36</c15:sqref>
                  </c15:fullRef>
                </c:ext>
              </c:extLst>
              <c:f>'3.36'!$A$6:$A$35</c:f>
              <c:strCache>
                <c:ptCount val="30"/>
                <c:pt idx="0">
                  <c:v>UK</c:v>
                </c:pt>
                <c:pt idx="1">
                  <c:v>FR</c:v>
                </c:pt>
                <c:pt idx="2">
                  <c:v>AT</c:v>
                </c:pt>
                <c:pt idx="3">
                  <c:v>BE</c:v>
                </c:pt>
                <c:pt idx="4">
                  <c:v>PT</c:v>
                </c:pt>
                <c:pt idx="5">
                  <c:v>NL</c:v>
                </c:pt>
                <c:pt idx="6">
                  <c:v>HU</c:v>
                </c:pt>
                <c:pt idx="7">
                  <c:v>OECD</c:v>
                </c:pt>
                <c:pt idx="8">
                  <c:v>SI</c:v>
                </c:pt>
                <c:pt idx="9">
                  <c:v>EU</c:v>
                </c:pt>
                <c:pt idx="10">
                  <c:v>PL</c:v>
                </c:pt>
                <c:pt idx="11">
                  <c:v>IT</c:v>
                </c:pt>
                <c:pt idx="12">
                  <c:v>SE</c:v>
                </c:pt>
                <c:pt idx="13">
                  <c:v>CZ</c:v>
                </c:pt>
                <c:pt idx="14">
                  <c:v>HR</c:v>
                </c:pt>
                <c:pt idx="15">
                  <c:v>IS</c:v>
                </c:pt>
                <c:pt idx="16">
                  <c:v>ES</c:v>
                </c:pt>
                <c:pt idx="17">
                  <c:v>DK</c:v>
                </c:pt>
                <c:pt idx="18">
                  <c:v>EL</c:v>
                </c:pt>
                <c:pt idx="19">
                  <c:v>FI</c:v>
                </c:pt>
                <c:pt idx="20">
                  <c:v>DE</c:v>
                </c:pt>
                <c:pt idx="21">
                  <c:v>SK</c:v>
                </c:pt>
                <c:pt idx="22">
                  <c:v>EE</c:v>
                </c:pt>
                <c:pt idx="23">
                  <c:v>LT</c:v>
                </c:pt>
                <c:pt idx="24">
                  <c:v>CH</c:v>
                </c:pt>
                <c:pt idx="25">
                  <c:v>LU</c:v>
                </c:pt>
                <c:pt idx="26">
                  <c:v>CY</c:v>
                </c:pt>
                <c:pt idx="27">
                  <c:v>RO</c:v>
                </c:pt>
                <c:pt idx="28">
                  <c:v>LV</c:v>
                </c:pt>
                <c:pt idx="29">
                  <c:v>BG</c:v>
                </c:pt>
              </c:strCache>
            </c:strRef>
          </c:cat>
          <c:val>
            <c:numRef>
              <c:extLst>
                <c:ext xmlns:c15="http://schemas.microsoft.com/office/drawing/2012/chart" uri="{02D57815-91ED-43cb-92C2-25804820EDAC}">
                  <c15:fullRef>
                    <c15:sqref>'3.36'!$C$6:$C$36</c15:sqref>
                  </c15:fullRef>
                </c:ext>
              </c:extLst>
              <c:f>'3.36'!$C$6:$C$35</c:f>
              <c:numCache>
                <c:formatCode>General</c:formatCode>
                <c:ptCount val="30"/>
                <c:pt idx="0">
                  <c:v>0.31240000000000001</c:v>
                </c:pt>
                <c:pt idx="1">
                  <c:v>0.29120000000000001</c:v>
                </c:pt>
                <c:pt idx="2">
                  <c:v>0.27400000000000002</c:v>
                </c:pt>
                <c:pt idx="3">
                  <c:v>0.2283</c:v>
                </c:pt>
                <c:pt idx="4">
                  <c:v>0.23699999999999999</c:v>
                </c:pt>
                <c:pt idx="5">
                  <c:v>0.15390000000000001</c:v>
                </c:pt>
                <c:pt idx="6">
                  <c:v>3.7999999999999999E-2</c:v>
                </c:pt>
                <c:pt idx="7">
                  <c:v>0.123</c:v>
                </c:pt>
                <c:pt idx="8">
                  <c:v>8.2100000000000006E-2</c:v>
                </c:pt>
                <c:pt idx="9">
                  <c:v>9.8100000000000007E-2</c:v>
                </c:pt>
                <c:pt idx="10">
                  <c:v>2.8799999999999999E-2</c:v>
                </c:pt>
                <c:pt idx="11">
                  <c:v>0.10100000000000001</c:v>
                </c:pt>
                <c:pt idx="12">
                  <c:v>2.92E-2</c:v>
                </c:pt>
                <c:pt idx="13">
                  <c:v>3.7000000000000012E-2</c:v>
                </c:pt>
                <c:pt idx="14">
                  <c:v>0.10009999999999999</c:v>
                </c:pt>
                <c:pt idx="15">
                  <c:v>0</c:v>
                </c:pt>
                <c:pt idx="16">
                  <c:v>2.6499999999999999E-2</c:v>
                </c:pt>
                <c:pt idx="17">
                  <c:v>3.9899999999999998E-2</c:v>
                </c:pt>
                <c:pt idx="18">
                  <c:v>2.92E-2</c:v>
                </c:pt>
                <c:pt idx="19">
                  <c:v>0</c:v>
                </c:pt>
                <c:pt idx="20">
                  <c:v>0</c:v>
                </c:pt>
                <c:pt idx="21">
                  <c:v>4.2700000000000002E-2</c:v>
                </c:pt>
                <c:pt idx="22">
                  <c:v>0</c:v>
                </c:pt>
                <c:pt idx="23">
                  <c:v>3.39E-2</c:v>
                </c:pt>
                <c:pt idx="24">
                  <c:v>0</c:v>
                </c:pt>
                <c:pt idx="25">
                  <c:v>0</c:v>
                </c:pt>
                <c:pt idx="26">
                  <c:v>0</c:v>
                </c:pt>
                <c:pt idx="27">
                  <c:v>8.4000000000000012E-3</c:v>
                </c:pt>
                <c:pt idx="28">
                  <c:v>0</c:v>
                </c:pt>
                <c:pt idx="29">
                  <c:v>0</c:v>
                </c:pt>
              </c:numCache>
            </c:numRef>
          </c:val>
          <c:extLst>
            <c:ext xmlns:c16="http://schemas.microsoft.com/office/drawing/2014/chart" uri="{C3380CC4-5D6E-409C-BE32-E72D297353CC}">
              <c16:uniqueId val="{00000001-5428-4C76-9661-83955B528C27}"/>
            </c:ext>
          </c:extLst>
        </c:ser>
        <c:dLbls>
          <c:showLegendKey val="0"/>
          <c:showVal val="0"/>
          <c:showCatName val="0"/>
          <c:showSerName val="0"/>
          <c:showPercent val="0"/>
          <c:showBubbleSize val="0"/>
        </c:dLbls>
        <c:gapWidth val="150"/>
        <c:overlap val="100"/>
        <c:axId val="352273104"/>
        <c:axId val="1453842655"/>
      </c:barChart>
      <c:catAx>
        <c:axId val="35227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k-SK"/>
          </a:p>
        </c:txPr>
        <c:crossAx val="1453842655"/>
        <c:crosses val="autoZero"/>
        <c:auto val="1"/>
        <c:lblAlgn val="ctr"/>
        <c:lblOffset val="100"/>
        <c:noMultiLvlLbl val="0"/>
      </c:catAx>
      <c:valAx>
        <c:axId val="14538426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5227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'3.37'!$B$4</c:f>
              <c:strCache>
                <c:ptCount val="1"/>
                <c:pt idx="0">
                  <c:v>B-index</c:v>
                </c:pt>
              </c:strCache>
            </c:strRef>
          </c:tx>
          <c:spPr>
            <a:solidFill>
              <a:srgbClr val="1E22AA"/>
            </a:solidFill>
            <a:ln>
              <a:noFill/>
            </a:ln>
            <a:effectLst/>
          </c:spPr>
          <c:invertIfNegative val="0"/>
          <c:dPt>
            <c:idx val="0"/>
            <c:invertIfNegative val="0"/>
            <c:bubble3D val="0"/>
            <c:spPr>
              <a:solidFill>
                <a:srgbClr val="E10600"/>
              </a:solidFill>
              <a:ln>
                <a:noFill/>
              </a:ln>
              <a:effectLst/>
            </c:spPr>
            <c:extLst>
              <c:ext xmlns:c16="http://schemas.microsoft.com/office/drawing/2014/chart" uri="{C3380CC4-5D6E-409C-BE32-E72D297353CC}">
                <c16:uniqueId val="{00000001-5717-4224-8EB9-6674404E48EC}"/>
              </c:ext>
            </c:extLst>
          </c:dPt>
          <c:dPt>
            <c:idx val="8"/>
            <c:invertIfNegative val="0"/>
            <c:bubble3D val="0"/>
            <c:spPr>
              <a:solidFill>
                <a:srgbClr val="E10600"/>
              </a:solidFill>
              <a:ln>
                <a:noFill/>
              </a:ln>
              <a:effectLst/>
            </c:spPr>
            <c:extLst>
              <c:ext xmlns:c16="http://schemas.microsoft.com/office/drawing/2014/chart" uri="{C3380CC4-5D6E-409C-BE32-E72D297353CC}">
                <c16:uniqueId val="{00000003-9C0C-4E71-9260-F685AE4B5EBC}"/>
              </c:ext>
            </c:extLst>
          </c:dPt>
          <c:cat>
            <c:strRef>
              <c:f>'3.37'!$A$5:$A$30</c:f>
              <c:strCache>
                <c:ptCount val="25"/>
                <c:pt idx="0">
                  <c:v>SK 2021</c:v>
                </c:pt>
                <c:pt idx="1">
                  <c:v>PT</c:v>
                </c:pt>
                <c:pt idx="2">
                  <c:v>FR</c:v>
                </c:pt>
                <c:pt idx="3">
                  <c:v>PL</c:v>
                </c:pt>
                <c:pt idx="4">
                  <c:v>ES</c:v>
                </c:pt>
                <c:pt idx="5">
                  <c:v>CH</c:v>
                </c:pt>
                <c:pt idx="6">
                  <c:v>LT</c:v>
                </c:pt>
                <c:pt idx="7">
                  <c:v>IS</c:v>
                </c:pt>
                <c:pt idx="8">
                  <c:v>SK 2022</c:v>
                </c:pt>
                <c:pt idx="9">
                  <c:v>IL</c:v>
                </c:pt>
                <c:pt idx="10">
                  <c:v>EL</c:v>
                </c:pt>
                <c:pt idx="11">
                  <c:v>CZ</c:v>
                </c:pt>
                <c:pt idx="12">
                  <c:v>SI</c:v>
                </c:pt>
                <c:pt idx="13">
                  <c:v>IT</c:v>
                </c:pt>
                <c:pt idx="14">
                  <c:v>DE</c:v>
                </c:pt>
                <c:pt idx="15">
                  <c:v>AT</c:v>
                </c:pt>
                <c:pt idx="16">
                  <c:v>BE</c:v>
                </c:pt>
                <c:pt idx="17">
                  <c:v>HU</c:v>
                </c:pt>
                <c:pt idx="18">
                  <c:v>NL</c:v>
                </c:pt>
                <c:pt idx="19">
                  <c:v>UK</c:v>
                </c:pt>
                <c:pt idx="20">
                  <c:v>SE</c:v>
                </c:pt>
                <c:pt idx="21">
                  <c:v>DK</c:v>
                </c:pt>
                <c:pt idx="22">
                  <c:v>FI</c:v>
                </c:pt>
                <c:pt idx="23">
                  <c:v>LU</c:v>
                </c:pt>
                <c:pt idx="24">
                  <c:v>CH</c:v>
                </c:pt>
              </c:strCache>
            </c:strRef>
          </c:cat>
          <c:val>
            <c:numRef>
              <c:f>'3.37'!$B$5:$B$30</c:f>
              <c:numCache>
                <c:formatCode>0.00</c:formatCode>
                <c:ptCount val="26"/>
                <c:pt idx="0">
                  <c:v>0.55000000000000004</c:v>
                </c:pt>
                <c:pt idx="1">
                  <c:v>0.39</c:v>
                </c:pt>
                <c:pt idx="2">
                  <c:v>0.36</c:v>
                </c:pt>
                <c:pt idx="3">
                  <c:v>0.36</c:v>
                </c:pt>
                <c:pt idx="4">
                  <c:v>0.33</c:v>
                </c:pt>
                <c:pt idx="5">
                  <c:v>0.32</c:v>
                </c:pt>
                <c:pt idx="6">
                  <c:v>0.31</c:v>
                </c:pt>
                <c:pt idx="7">
                  <c:v>0.3</c:v>
                </c:pt>
                <c:pt idx="8">
                  <c:v>0.28000000000000003</c:v>
                </c:pt>
                <c:pt idx="9">
                  <c:v>0.27</c:v>
                </c:pt>
                <c:pt idx="10">
                  <c:v>0.26</c:v>
                </c:pt>
                <c:pt idx="11">
                  <c:v>0.21</c:v>
                </c:pt>
                <c:pt idx="12">
                  <c:v>0.21</c:v>
                </c:pt>
                <c:pt idx="13">
                  <c:v>0.2</c:v>
                </c:pt>
                <c:pt idx="14">
                  <c:v>0.19</c:v>
                </c:pt>
                <c:pt idx="15">
                  <c:v>0.17</c:v>
                </c:pt>
                <c:pt idx="16">
                  <c:v>0.16</c:v>
                </c:pt>
                <c:pt idx="17">
                  <c:v>0.16</c:v>
                </c:pt>
                <c:pt idx="18">
                  <c:v>0.15</c:v>
                </c:pt>
                <c:pt idx="19">
                  <c:v>0.12</c:v>
                </c:pt>
                <c:pt idx="20">
                  <c:v>0.11</c:v>
                </c:pt>
                <c:pt idx="21">
                  <c:v>7.0000000000000007E-2</c:v>
                </c:pt>
                <c:pt idx="22">
                  <c:v>0.01</c:v>
                </c:pt>
                <c:pt idx="23">
                  <c:v>-0.01</c:v>
                </c:pt>
                <c:pt idx="24">
                  <c:v>-0.01</c:v>
                </c:pt>
              </c:numCache>
            </c:numRef>
          </c:val>
          <c:extLst>
            <c:ext xmlns:c16="http://schemas.microsoft.com/office/drawing/2014/chart" uri="{C3380CC4-5D6E-409C-BE32-E72D297353CC}">
              <c16:uniqueId val="{00000004-5717-4224-8EB9-6674404E48EC}"/>
            </c:ext>
          </c:extLst>
        </c:ser>
        <c:dLbls>
          <c:showLegendKey val="0"/>
          <c:showVal val="0"/>
          <c:showCatName val="0"/>
          <c:showSerName val="0"/>
          <c:showPercent val="0"/>
          <c:showBubbleSize val="0"/>
        </c:dLbls>
        <c:gapWidth val="219"/>
        <c:overlap val="-27"/>
        <c:axId val="404567600"/>
        <c:axId val="1605893695"/>
      </c:barChart>
      <c:catAx>
        <c:axId val="404567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sk-SK"/>
          </a:p>
        </c:txPr>
        <c:crossAx val="1605893695"/>
        <c:crosses val="autoZero"/>
        <c:auto val="1"/>
        <c:lblAlgn val="ctr"/>
        <c:lblOffset val="100"/>
        <c:noMultiLvlLbl val="0"/>
      </c:catAx>
      <c:valAx>
        <c:axId val="160589369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k-SK"/>
          </a:p>
        </c:txPr>
        <c:crossAx val="404567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dPt>
            <c:idx val="7"/>
            <c:invertIfNegative val="0"/>
            <c:bubble3D val="0"/>
            <c:spPr>
              <a:solidFill>
                <a:schemeClr val="accent4"/>
              </a:solidFill>
              <a:ln>
                <a:noFill/>
              </a:ln>
              <a:effectLst/>
            </c:spPr>
            <c:extLst>
              <c:ext xmlns:c16="http://schemas.microsoft.com/office/drawing/2014/chart" uri="{C3380CC4-5D6E-409C-BE32-E72D297353CC}">
                <c16:uniqueId val="{00000001-60D5-4942-B190-B32F1F4AD565}"/>
              </c:ext>
            </c:extLst>
          </c:dPt>
          <c:dPt>
            <c:idx val="10"/>
            <c:invertIfNegative val="0"/>
            <c:bubble3D val="0"/>
            <c:spPr>
              <a:solidFill>
                <a:schemeClr val="accent4"/>
              </a:solidFill>
              <a:ln>
                <a:noFill/>
              </a:ln>
              <a:effectLst/>
            </c:spPr>
            <c:extLst>
              <c:ext xmlns:c16="http://schemas.microsoft.com/office/drawing/2014/chart" uri="{C3380CC4-5D6E-409C-BE32-E72D297353CC}">
                <c16:uniqueId val="{00000003-60D5-4942-B190-B32F1F4AD565}"/>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05-60D5-4942-B190-B32F1F4AD565}"/>
              </c:ext>
            </c:extLst>
          </c:dPt>
          <c:cat>
            <c:strRef>
              <c:f>'3.38'!$A$5:$A$30</c:f>
              <c:strCache>
                <c:ptCount val="26"/>
                <c:pt idx="0">
                  <c:v>UK</c:v>
                </c:pt>
                <c:pt idx="1">
                  <c:v>FR</c:v>
                </c:pt>
                <c:pt idx="2">
                  <c:v>AT</c:v>
                </c:pt>
                <c:pt idx="3">
                  <c:v>PT</c:v>
                </c:pt>
                <c:pt idx="4">
                  <c:v>BE</c:v>
                </c:pt>
                <c:pt idx="5">
                  <c:v>IL</c:v>
                </c:pt>
                <c:pt idx="6">
                  <c:v>NL</c:v>
                </c:pt>
                <c:pt idx="7">
                  <c:v>OECD</c:v>
                </c:pt>
                <c:pt idx="8">
                  <c:v>IT</c:v>
                </c:pt>
                <c:pt idx="9">
                  <c:v>HR</c:v>
                </c:pt>
                <c:pt idx="10">
                  <c:v>EU</c:v>
                </c:pt>
                <c:pt idx="11">
                  <c:v>SI</c:v>
                </c:pt>
                <c:pt idx="12">
                  <c:v>SK</c:v>
                </c:pt>
                <c:pt idx="13">
                  <c:v>DK</c:v>
                </c:pt>
                <c:pt idx="14">
                  <c:v>HU</c:v>
                </c:pt>
                <c:pt idx="15">
                  <c:v>CZ</c:v>
                </c:pt>
                <c:pt idx="16">
                  <c:v>LT</c:v>
                </c:pt>
                <c:pt idx="17">
                  <c:v>BR</c:v>
                </c:pt>
                <c:pt idx="18">
                  <c:v>SE</c:v>
                </c:pt>
                <c:pt idx="19">
                  <c:v>EL</c:v>
                </c:pt>
                <c:pt idx="20">
                  <c:v>PL</c:v>
                </c:pt>
                <c:pt idx="21">
                  <c:v>ES</c:v>
                </c:pt>
                <c:pt idx="22">
                  <c:v>RO</c:v>
                </c:pt>
                <c:pt idx="23">
                  <c:v>CH</c:v>
                </c:pt>
                <c:pt idx="24">
                  <c:v>MT</c:v>
                </c:pt>
                <c:pt idx="25">
                  <c:v>FI</c:v>
                </c:pt>
              </c:strCache>
            </c:strRef>
          </c:cat>
          <c:val>
            <c:numRef>
              <c:f>'3.38'!$B$5:$B$30</c:f>
              <c:numCache>
                <c:formatCode>General</c:formatCode>
                <c:ptCount val="26"/>
                <c:pt idx="0">
                  <c:v>0.31240000000000001</c:v>
                </c:pt>
                <c:pt idx="1">
                  <c:v>0.29120000000000001</c:v>
                </c:pt>
                <c:pt idx="2">
                  <c:v>0.27400000000000002</c:v>
                </c:pt>
                <c:pt idx="3">
                  <c:v>0.23699999999999999</c:v>
                </c:pt>
                <c:pt idx="4">
                  <c:v>0.2283</c:v>
                </c:pt>
                <c:pt idx="5">
                  <c:v>0.17649999999999999</c:v>
                </c:pt>
                <c:pt idx="6">
                  <c:v>0.15390000000000001</c:v>
                </c:pt>
                <c:pt idx="7">
                  <c:v>0.123</c:v>
                </c:pt>
                <c:pt idx="8">
                  <c:v>0.10100000000000001</c:v>
                </c:pt>
                <c:pt idx="9">
                  <c:v>0.10009999999999999</c:v>
                </c:pt>
                <c:pt idx="10">
                  <c:v>9.8100000000000007E-2</c:v>
                </c:pt>
                <c:pt idx="11">
                  <c:v>8.2100000000000006E-2</c:v>
                </c:pt>
                <c:pt idx="12">
                  <c:v>4.2700000000000002E-2</c:v>
                </c:pt>
                <c:pt idx="13">
                  <c:v>3.9899999999999998E-2</c:v>
                </c:pt>
                <c:pt idx="14">
                  <c:v>3.7999999999999999E-2</c:v>
                </c:pt>
                <c:pt idx="15">
                  <c:v>3.7000000000000012E-2</c:v>
                </c:pt>
                <c:pt idx="16">
                  <c:v>3.39E-2</c:v>
                </c:pt>
                <c:pt idx="17">
                  <c:v>3.2899999999999999E-2</c:v>
                </c:pt>
                <c:pt idx="18">
                  <c:v>2.92E-2</c:v>
                </c:pt>
                <c:pt idx="19">
                  <c:v>2.92E-2</c:v>
                </c:pt>
                <c:pt idx="20">
                  <c:v>2.8799999999999999E-2</c:v>
                </c:pt>
                <c:pt idx="21">
                  <c:v>2.6499999999999999E-2</c:v>
                </c:pt>
                <c:pt idx="22">
                  <c:v>8.4000000000000012E-3</c:v>
                </c:pt>
                <c:pt idx="23">
                  <c:v>7.5000000000000006E-3</c:v>
                </c:pt>
                <c:pt idx="24">
                  <c:v>2.4000000000000001E-5</c:v>
                </c:pt>
                <c:pt idx="25">
                  <c:v>0</c:v>
                </c:pt>
              </c:numCache>
            </c:numRef>
          </c:val>
          <c:extLst>
            <c:ext xmlns:c16="http://schemas.microsoft.com/office/drawing/2014/chart" uri="{C3380CC4-5D6E-409C-BE32-E72D297353CC}">
              <c16:uniqueId val="{00000006-F44B-4173-A5EF-665E8DF55D6C}"/>
            </c:ext>
          </c:extLst>
        </c:ser>
        <c:dLbls>
          <c:showLegendKey val="0"/>
          <c:showVal val="0"/>
          <c:showCatName val="0"/>
          <c:showSerName val="0"/>
          <c:showPercent val="0"/>
          <c:showBubbleSize val="0"/>
        </c:dLbls>
        <c:gapWidth val="219"/>
        <c:overlap val="-27"/>
        <c:axId val="64867680"/>
        <c:axId val="1452039183"/>
      </c:barChart>
      <c:catAx>
        <c:axId val="6486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k-SK"/>
          </a:p>
        </c:txPr>
        <c:crossAx val="1452039183"/>
        <c:crosses val="autoZero"/>
        <c:auto val="1"/>
        <c:lblAlgn val="ctr"/>
        <c:lblOffset val="100"/>
        <c:noMultiLvlLbl val="0"/>
      </c:catAx>
      <c:valAx>
        <c:axId val="14520391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k-SK"/>
          </a:p>
        </c:txPr>
        <c:crossAx val="64867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základný výskum</c:v>
          </c:tx>
          <c:spPr>
            <a:solidFill>
              <a:schemeClr val="bg2"/>
            </a:solidFill>
            <a:ln>
              <a:noFill/>
            </a:ln>
            <a:effectLst/>
          </c:spPr>
          <c:invertIfNegative val="0"/>
          <c:cat>
            <c:strLit>
              <c:ptCount val="28"/>
              <c:pt idx="0">
                <c:v>MT</c:v>
              </c:pt>
              <c:pt idx="1">
                <c:v>CH</c:v>
              </c:pt>
              <c:pt idx="2">
                <c:v>PL</c:v>
              </c:pt>
              <c:pt idx="3">
                <c:v>SK</c:v>
              </c:pt>
              <c:pt idx="4">
                <c:v>LU</c:v>
              </c:pt>
              <c:pt idx="5">
                <c:v>CZ</c:v>
              </c:pt>
              <c:pt idx="6">
                <c:v>HU</c:v>
              </c:pt>
              <c:pt idx="7">
                <c:v>SI</c:v>
              </c:pt>
              <c:pt idx="8">
                <c:v>FR</c:v>
              </c:pt>
              <c:pt idx="9">
                <c:v>EL</c:v>
              </c:pt>
              <c:pt idx="10">
                <c:v>HR</c:v>
              </c:pt>
              <c:pt idx="11">
                <c:v>AT</c:v>
              </c:pt>
              <c:pt idx="12">
                <c:v>ES</c:v>
              </c:pt>
              <c:pt idx="13">
                <c:v>IT</c:v>
              </c:pt>
              <c:pt idx="14">
                <c:v>US</c:v>
              </c:pt>
              <c:pt idx="15">
                <c:v>LV</c:v>
              </c:pt>
              <c:pt idx="16">
                <c:v>RO</c:v>
              </c:pt>
              <c:pt idx="17">
                <c:v>DK</c:v>
              </c:pt>
              <c:pt idx="18">
                <c:v>EE</c:v>
              </c:pt>
              <c:pt idx="19">
                <c:v>PT</c:v>
              </c:pt>
              <c:pt idx="20">
                <c:v>JP</c:v>
              </c:pt>
              <c:pt idx="21">
                <c:v>IE</c:v>
              </c:pt>
              <c:pt idx="22">
                <c:v>BG</c:v>
              </c:pt>
              <c:pt idx="23">
                <c:v>LT</c:v>
              </c:pt>
              <c:pt idx="24">
                <c:v>KO</c:v>
              </c:pt>
              <c:pt idx="25">
                <c:v>CN</c:v>
              </c:pt>
              <c:pt idx="26">
                <c:v>BE</c:v>
              </c:pt>
              <c:pt idx="27">
                <c:v>CY</c:v>
              </c:pt>
            </c:strLit>
          </c:cat>
          <c:val>
            <c:numLit>
              <c:formatCode>General</c:formatCode>
              <c:ptCount val="28"/>
              <c:pt idx="0">
                <c:v>0.9643719039756129</c:v>
              </c:pt>
              <c:pt idx="1">
                <c:v>0.74767655567197699</c:v>
              </c:pt>
              <c:pt idx="2">
                <c:v>0.74705283560239222</c:v>
              </c:pt>
              <c:pt idx="3">
                <c:v>0.74107979940423785</c:v>
              </c:pt>
              <c:pt idx="4">
                <c:v>0.71106496588549395</c:v>
              </c:pt>
              <c:pt idx="5">
                <c:v>0.65289694079680172</c:v>
              </c:pt>
              <c:pt idx="6">
                <c:v>0.64867284810378445</c:v>
              </c:pt>
              <c:pt idx="7">
                <c:v>0.59813462478611579</c:v>
              </c:pt>
              <c:pt idx="8">
                <c:v>0.52488583592112947</c:v>
              </c:pt>
              <c:pt idx="9">
                <c:v>0.51515197088415321</c:v>
              </c:pt>
              <c:pt idx="10">
                <c:v>0.5073625098365826</c:v>
              </c:pt>
              <c:pt idx="11">
                <c:v>0.49887708554903171</c:v>
              </c:pt>
              <c:pt idx="12">
                <c:v>0.47879223580158159</c:v>
              </c:pt>
              <c:pt idx="13">
                <c:v>0.45102536360585255</c:v>
              </c:pt>
              <c:pt idx="14">
                <c:v>0.43163018926026103</c:v>
              </c:pt>
              <c:pt idx="15">
                <c:v>0.41724617524339358</c:v>
              </c:pt>
              <c:pt idx="16">
                <c:v>0.41677264529850061</c:v>
              </c:pt>
              <c:pt idx="17">
                <c:v>0.40871687989192435</c:v>
              </c:pt>
              <c:pt idx="18">
                <c:v>0.40428283989652197</c:v>
              </c:pt>
              <c:pt idx="19">
                <c:v>0.39815370963409225</c:v>
              </c:pt>
              <c:pt idx="20">
                <c:v>0.38735326156415373</c:v>
              </c:pt>
              <c:pt idx="21">
                <c:v>0.37451128664809663</c:v>
              </c:pt>
              <c:pt idx="22">
                <c:v>0.36335916351042313</c:v>
              </c:pt>
              <c:pt idx="23">
                <c:v>0.36320044344861441</c:v>
              </c:pt>
              <c:pt idx="24">
                <c:v>0.31251850917475504</c:v>
              </c:pt>
              <c:pt idx="25">
                <c:v>0.23977987082583219</c:v>
              </c:pt>
              <c:pt idx="26">
                <c:v>0.17450320434624172</c:v>
              </c:pt>
              <c:pt idx="27">
                <c:v>0.16440832233004732</c:v>
              </c:pt>
            </c:numLit>
          </c:val>
          <c:extLst>
            <c:ext xmlns:c16="http://schemas.microsoft.com/office/drawing/2014/chart" uri="{C3380CC4-5D6E-409C-BE32-E72D297353CC}">
              <c16:uniqueId val="{00000000-811D-40E1-990D-3AE042622AEA}"/>
            </c:ext>
          </c:extLst>
        </c:ser>
        <c:ser>
          <c:idx val="1"/>
          <c:order val="1"/>
          <c:tx>
            <c:v>aplikovaný výskum</c:v>
          </c:tx>
          <c:spPr>
            <a:solidFill>
              <a:srgbClr val="C9CAF5"/>
            </a:solidFill>
            <a:ln>
              <a:noFill/>
            </a:ln>
            <a:effectLst/>
          </c:spPr>
          <c:invertIfNegative val="0"/>
          <c:cat>
            <c:strLit>
              <c:ptCount val="28"/>
              <c:pt idx="0">
                <c:v>MT</c:v>
              </c:pt>
              <c:pt idx="1">
                <c:v>CH</c:v>
              </c:pt>
              <c:pt idx="2">
                <c:v>PL</c:v>
              </c:pt>
              <c:pt idx="3">
                <c:v>SK</c:v>
              </c:pt>
              <c:pt idx="4">
                <c:v>LU</c:v>
              </c:pt>
              <c:pt idx="5">
                <c:v>CZ</c:v>
              </c:pt>
              <c:pt idx="6">
                <c:v>HU</c:v>
              </c:pt>
              <c:pt idx="7">
                <c:v>SI</c:v>
              </c:pt>
              <c:pt idx="8">
                <c:v>FR</c:v>
              </c:pt>
              <c:pt idx="9">
                <c:v>EL</c:v>
              </c:pt>
              <c:pt idx="10">
                <c:v>HR</c:v>
              </c:pt>
              <c:pt idx="11">
                <c:v>AT</c:v>
              </c:pt>
              <c:pt idx="12">
                <c:v>ES</c:v>
              </c:pt>
              <c:pt idx="13">
                <c:v>IT</c:v>
              </c:pt>
              <c:pt idx="14">
                <c:v>US</c:v>
              </c:pt>
              <c:pt idx="15">
                <c:v>LV</c:v>
              </c:pt>
              <c:pt idx="16">
                <c:v>RO</c:v>
              </c:pt>
              <c:pt idx="17">
                <c:v>DK</c:v>
              </c:pt>
              <c:pt idx="18">
                <c:v>EE</c:v>
              </c:pt>
              <c:pt idx="19">
                <c:v>PT</c:v>
              </c:pt>
              <c:pt idx="20">
                <c:v>JP</c:v>
              </c:pt>
              <c:pt idx="21">
                <c:v>IE</c:v>
              </c:pt>
              <c:pt idx="22">
                <c:v>BG</c:v>
              </c:pt>
              <c:pt idx="23">
                <c:v>LT</c:v>
              </c:pt>
              <c:pt idx="24">
                <c:v>KO</c:v>
              </c:pt>
              <c:pt idx="25">
                <c:v>CN</c:v>
              </c:pt>
              <c:pt idx="26">
                <c:v>BE</c:v>
              </c:pt>
              <c:pt idx="27">
                <c:v>CY</c:v>
              </c:pt>
            </c:strLit>
          </c:cat>
          <c:val>
            <c:numLit>
              <c:formatCode>General</c:formatCode>
              <c:ptCount val="28"/>
              <c:pt idx="0">
                <c:v>3.4262669884415085E-2</c:v>
              </c:pt>
              <c:pt idx="1">
                <c:v>0.18696917166967003</c:v>
              </c:pt>
              <c:pt idx="2">
                <c:v>0.15079773890108455</c:v>
              </c:pt>
              <c:pt idx="3">
                <c:v>0.20215398919109834</c:v>
              </c:pt>
              <c:pt idx="4">
                <c:v>0.28329872441412046</c:v>
              </c:pt>
              <c:pt idx="5">
                <c:v>0.27456905634930667</c:v>
              </c:pt>
              <c:pt idx="6">
                <c:v>0.26592184328863067</c:v>
              </c:pt>
              <c:pt idx="7">
                <c:v>0.2140139941334637</c:v>
              </c:pt>
              <c:pt idx="8">
                <c:v>0.40760716822877019</c:v>
              </c:pt>
              <c:pt idx="9">
                <c:v>0.36740709548373518</c:v>
              </c:pt>
              <c:pt idx="10">
                <c:v>0.2139215584208802</c:v>
              </c:pt>
              <c:pt idx="11">
                <c:v>0.40143691895791195</c:v>
              </c:pt>
              <c:pt idx="12">
                <c:v>0.39654924514737599</c:v>
              </c:pt>
              <c:pt idx="13">
                <c:v>0.45461494253316403</c:v>
              </c:pt>
              <c:pt idx="14">
                <c:v>0.30310796158985798</c:v>
              </c:pt>
              <c:pt idx="15">
                <c:v>0.43810848400556324</c:v>
              </c:pt>
              <c:pt idx="16">
                <c:v>0.42432167688133027</c:v>
              </c:pt>
              <c:pt idx="17">
                <c:v>0.45275822104561547</c:v>
              </c:pt>
              <c:pt idx="18">
                <c:v>0.38981508096196227</c:v>
              </c:pt>
              <c:pt idx="19">
                <c:v>0.45272974498435015</c:v>
              </c:pt>
              <c:pt idx="20">
                <c:v>0.34204185777068735</c:v>
              </c:pt>
              <c:pt idx="21">
                <c:v>0.53436535244532035</c:v>
              </c:pt>
              <c:pt idx="22">
                <c:v>0.50985288203552193</c:v>
              </c:pt>
              <c:pt idx="23">
                <c:v>0.49465891522050559</c:v>
              </c:pt>
              <c:pt idx="24">
                <c:v>0.27797236796599273</c:v>
              </c:pt>
              <c:pt idx="25">
                <c:v>0.38326982588364833</c:v>
              </c:pt>
              <c:pt idx="26">
                <c:v>0.65204630703378141</c:v>
              </c:pt>
              <c:pt idx="27">
                <c:v>0.67708026202776672</c:v>
              </c:pt>
            </c:numLit>
          </c:val>
          <c:extLst>
            <c:ext xmlns:c16="http://schemas.microsoft.com/office/drawing/2014/chart" uri="{C3380CC4-5D6E-409C-BE32-E72D297353CC}">
              <c16:uniqueId val="{00000001-811D-40E1-990D-3AE042622AEA}"/>
            </c:ext>
          </c:extLst>
        </c:ser>
        <c:ser>
          <c:idx val="2"/>
          <c:order val="2"/>
          <c:tx>
            <c:v>vývoj</c:v>
          </c:tx>
          <c:spPr>
            <a:solidFill>
              <a:schemeClr val="accent1"/>
            </a:solidFill>
            <a:ln>
              <a:noFill/>
            </a:ln>
            <a:effectLst/>
          </c:spPr>
          <c:invertIfNegative val="0"/>
          <c:cat>
            <c:strLit>
              <c:ptCount val="28"/>
              <c:pt idx="0">
                <c:v>MT</c:v>
              </c:pt>
              <c:pt idx="1">
                <c:v>CH</c:v>
              </c:pt>
              <c:pt idx="2">
                <c:v>PL</c:v>
              </c:pt>
              <c:pt idx="3">
                <c:v>SK</c:v>
              </c:pt>
              <c:pt idx="4">
                <c:v>LU</c:v>
              </c:pt>
              <c:pt idx="5">
                <c:v>CZ</c:v>
              </c:pt>
              <c:pt idx="6">
                <c:v>HU</c:v>
              </c:pt>
              <c:pt idx="7">
                <c:v>SI</c:v>
              </c:pt>
              <c:pt idx="8">
                <c:v>FR</c:v>
              </c:pt>
              <c:pt idx="9">
                <c:v>EL</c:v>
              </c:pt>
              <c:pt idx="10">
                <c:v>HR</c:v>
              </c:pt>
              <c:pt idx="11">
                <c:v>AT</c:v>
              </c:pt>
              <c:pt idx="12">
                <c:v>ES</c:v>
              </c:pt>
              <c:pt idx="13">
                <c:v>IT</c:v>
              </c:pt>
              <c:pt idx="14">
                <c:v>US</c:v>
              </c:pt>
              <c:pt idx="15">
                <c:v>LV</c:v>
              </c:pt>
              <c:pt idx="16">
                <c:v>RO</c:v>
              </c:pt>
              <c:pt idx="17">
                <c:v>DK</c:v>
              </c:pt>
              <c:pt idx="18">
                <c:v>EE</c:v>
              </c:pt>
              <c:pt idx="19">
                <c:v>PT</c:v>
              </c:pt>
              <c:pt idx="20">
                <c:v>JP</c:v>
              </c:pt>
              <c:pt idx="21">
                <c:v>IE</c:v>
              </c:pt>
              <c:pt idx="22">
                <c:v>BG</c:v>
              </c:pt>
              <c:pt idx="23">
                <c:v>LT</c:v>
              </c:pt>
              <c:pt idx="24">
                <c:v>KO</c:v>
              </c:pt>
              <c:pt idx="25">
                <c:v>CN</c:v>
              </c:pt>
              <c:pt idx="26">
                <c:v>BE</c:v>
              </c:pt>
              <c:pt idx="27">
                <c:v>CY</c:v>
              </c:pt>
            </c:strLit>
          </c:cat>
          <c:val>
            <c:numLit>
              <c:formatCode>General</c:formatCode>
              <c:ptCount val="28"/>
              <c:pt idx="0">
                <c:v>1.3654261399720562E-3</c:v>
              </c:pt>
              <c:pt idx="1">
                <c:v>6.5354272658353044E-2</c:v>
              </c:pt>
              <c:pt idx="2">
                <c:v>0.10214942549652335</c:v>
              </c:pt>
              <c:pt idx="3">
                <c:v>5.6766211404663758E-2</c:v>
              </c:pt>
              <c:pt idx="4">
                <c:v>5.6363097003856426E-3</c:v>
              </c:pt>
              <c:pt idx="5">
                <c:v>7.2534002853891583E-2</c:v>
              </c:pt>
              <c:pt idx="6">
                <c:v>8.5405308607584871E-2</c:v>
              </c:pt>
              <c:pt idx="7">
                <c:v>0.18785138108042043</c:v>
              </c:pt>
              <c:pt idx="8">
                <c:v>6.7506995850100379E-2</c:v>
              </c:pt>
              <c:pt idx="9">
                <c:v>0.11744093363211167</c:v>
              </c:pt>
              <c:pt idx="10">
                <c:v>0.27871593174253717</c:v>
              </c:pt>
              <c:pt idx="11">
                <c:v>9.9685995493056456E-2</c:v>
              </c:pt>
              <c:pt idx="12">
                <c:v>0.12465851905104242</c:v>
              </c:pt>
              <c:pt idx="13">
                <c:v>9.435969386098346E-2</c:v>
              </c:pt>
              <c:pt idx="14">
                <c:v>0.26526184914988105</c:v>
              </c:pt>
              <c:pt idx="15">
                <c:v>0.1446453407510431</c:v>
              </c:pt>
              <c:pt idx="16">
                <c:v>0.15890567782016926</c:v>
              </c:pt>
              <c:pt idx="17">
                <c:v>0.13852489906246016</c:v>
              </c:pt>
              <c:pt idx="18">
                <c:v>0.20590207914151576</c:v>
              </c:pt>
              <c:pt idx="19">
                <c:v>0.14911654538155761</c:v>
              </c:pt>
              <c:pt idx="20">
                <c:v>0.27060488066515886</c:v>
              </c:pt>
              <c:pt idx="21">
                <c:v>9.1123360906583101E-2</c:v>
              </c:pt>
              <c:pt idx="22">
                <c:v>0.12678795445405491</c:v>
              </c:pt>
              <c:pt idx="23">
                <c:v>0.14214064133088011</c:v>
              </c:pt>
              <c:pt idx="24">
                <c:v>0.40950912285925223</c:v>
              </c:pt>
              <c:pt idx="25">
                <c:v>0.37695030329051937</c:v>
              </c:pt>
              <c:pt idx="26">
                <c:v>0.17345048861997689</c:v>
              </c:pt>
              <c:pt idx="27">
                <c:v>0.15851141564218599</c:v>
              </c:pt>
            </c:numLit>
          </c:val>
          <c:extLst>
            <c:ext xmlns:c16="http://schemas.microsoft.com/office/drawing/2014/chart" uri="{C3380CC4-5D6E-409C-BE32-E72D297353CC}">
              <c16:uniqueId val="{00000002-811D-40E1-990D-3AE042622AEA}"/>
            </c:ext>
          </c:extLst>
        </c:ser>
        <c:dLbls>
          <c:showLegendKey val="0"/>
          <c:showVal val="0"/>
          <c:showCatName val="0"/>
          <c:showSerName val="0"/>
          <c:showPercent val="0"/>
          <c:showBubbleSize val="0"/>
        </c:dLbls>
        <c:gapWidth val="150"/>
        <c:overlap val="100"/>
        <c:axId val="1430141184"/>
        <c:axId val="1430124384"/>
      </c:barChart>
      <c:catAx>
        <c:axId val="1430141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k-SK"/>
          </a:p>
        </c:txPr>
        <c:crossAx val="1430124384"/>
        <c:crosses val="autoZero"/>
        <c:auto val="1"/>
        <c:lblAlgn val="ctr"/>
        <c:lblOffset val="100"/>
        <c:noMultiLvlLbl val="0"/>
      </c:catAx>
      <c:valAx>
        <c:axId val="14301243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430141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'3.39'!$B$4</c:f>
              <c:strCache>
                <c:ptCount val="1"/>
                <c:pt idx="0">
                  <c:v>Firmy s výdavkami na V&amp;V</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'3.39'!$A$5:$A$11</c:f>
              <c:numCache>
                <c:formatCode>General</c:formatCode>
                <c:ptCount val="7"/>
                <c:pt idx="0">
                  <c:v>2015</c:v>
                </c:pt>
                <c:pt idx="1">
                  <c:v>2016</c:v>
                </c:pt>
                <c:pt idx="2">
                  <c:v>2017</c:v>
                </c:pt>
                <c:pt idx="3">
                  <c:v>2018</c:v>
                </c:pt>
                <c:pt idx="4">
                  <c:v>2019</c:v>
                </c:pt>
                <c:pt idx="5">
                  <c:v>2020</c:v>
                </c:pt>
                <c:pt idx="6">
                  <c:v>2021</c:v>
                </c:pt>
              </c:numCache>
            </c:numRef>
          </c:cat>
          <c:val>
            <c:numRef>
              <c:f>'3.39'!$B$5:$B$11</c:f>
              <c:numCache>
                <c:formatCode>General</c:formatCode>
                <c:ptCount val="7"/>
                <c:pt idx="0">
                  <c:v>369</c:v>
                </c:pt>
                <c:pt idx="1">
                  <c:v>386</c:v>
                </c:pt>
                <c:pt idx="2">
                  <c:v>385</c:v>
                </c:pt>
                <c:pt idx="3">
                  <c:v>392</c:v>
                </c:pt>
                <c:pt idx="4">
                  <c:v>385</c:v>
                </c:pt>
                <c:pt idx="5">
                  <c:v>402</c:v>
                </c:pt>
                <c:pt idx="6">
                  <c:v>433</c:v>
                </c:pt>
              </c:numCache>
            </c:numRef>
          </c:val>
          <c:extLst>
            <c:ext xmlns:c16="http://schemas.microsoft.com/office/drawing/2014/chart" uri="{C3380CC4-5D6E-409C-BE32-E72D297353CC}">
              <c16:uniqueId val="{00000000-35A7-4DF8-8D8E-D0F8FE18C046}"/>
            </c:ext>
          </c:extLst>
        </c:ser>
        <c:ser>
          <c:idx val="1"/>
          <c:order val="1"/>
          <c:tx>
            <c:strRef>
              <c:f>'3.39'!$C$4</c:f>
              <c:strCache>
                <c:ptCount val="1"/>
                <c:pt idx="0">
                  <c:v>Firmy, ktoré čerpajú SO a reportujú výdavky na V&amp;V</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'3.39'!$A$5:$A$11</c:f>
              <c:numCache>
                <c:formatCode>General</c:formatCode>
                <c:ptCount val="7"/>
                <c:pt idx="0">
                  <c:v>2015</c:v>
                </c:pt>
                <c:pt idx="1">
                  <c:v>2016</c:v>
                </c:pt>
                <c:pt idx="2">
                  <c:v>2017</c:v>
                </c:pt>
                <c:pt idx="3">
                  <c:v>2018</c:v>
                </c:pt>
                <c:pt idx="4">
                  <c:v>2019</c:v>
                </c:pt>
                <c:pt idx="5">
                  <c:v>2020</c:v>
                </c:pt>
                <c:pt idx="6">
                  <c:v>2021</c:v>
                </c:pt>
              </c:numCache>
            </c:numRef>
          </c:cat>
          <c:val>
            <c:numRef>
              <c:f>'3.39'!$C$5:$C$11</c:f>
              <c:numCache>
                <c:formatCode>General</c:formatCode>
                <c:ptCount val="7"/>
                <c:pt idx="0">
                  <c:v>37</c:v>
                </c:pt>
                <c:pt idx="1">
                  <c:v>53</c:v>
                </c:pt>
                <c:pt idx="2">
                  <c:v>80</c:v>
                </c:pt>
                <c:pt idx="3">
                  <c:v>124</c:v>
                </c:pt>
                <c:pt idx="4">
                  <c:v>161</c:v>
                </c:pt>
                <c:pt idx="5">
                  <c:v>197</c:v>
                </c:pt>
                <c:pt idx="6">
                  <c:v>224</c:v>
                </c:pt>
              </c:numCache>
            </c:numRef>
          </c:val>
          <c:extLst>
            <c:ext xmlns:c16="http://schemas.microsoft.com/office/drawing/2014/chart" uri="{C3380CC4-5D6E-409C-BE32-E72D297353CC}">
              <c16:uniqueId val="{00000001-35A7-4DF8-8D8E-D0F8FE18C046}"/>
            </c:ext>
          </c:extLst>
        </c:ser>
        <c:ser>
          <c:idx val="2"/>
          <c:order val="2"/>
          <c:tx>
            <c:strRef>
              <c:f>'3.39'!$D$4</c:f>
              <c:strCache>
                <c:ptCount val="1"/>
                <c:pt idx="0">
                  <c:v>Firmy, ktoré čerpajú SO, ale nereportujú výdavky na V&amp;V</c:v>
                </c:pt>
              </c:strCache>
            </c:strRef>
          </c:tx>
          <c:spPr>
            <a:solidFill>
              <a:schemeClr val="accent3"/>
            </a:solidFill>
            <a:ln>
              <a:noFill/>
            </a:ln>
            <a:effectLst/>
          </c:spPr>
          <c:invertIfNegative val="0"/>
          <c:dLbls>
            <c:dLbl>
              <c:idx val="0"/>
              <c:layout>
                <c:manualLayout>
                  <c:x val="1.51730655386826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A7-4DF8-8D8E-D0F8FE18C046}"/>
                </c:ext>
              </c:extLst>
            </c:dLbl>
            <c:dLbl>
              <c:idx val="1"/>
              <c:layout>
                <c:manualLayout>
                  <c:x val="1.896633192335328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A7-4DF8-8D8E-D0F8FE18C046}"/>
                </c:ext>
              </c:extLst>
            </c:dLbl>
            <c:dLbl>
              <c:idx val="2"/>
              <c:layout>
                <c:manualLayout>
                  <c:x val="2.275959830802398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A7-4DF8-8D8E-D0F8FE18C046}"/>
                </c:ext>
              </c:extLst>
            </c:dLbl>
            <c:dLbl>
              <c:idx val="3"/>
              <c:layout>
                <c:manualLayout>
                  <c:x val="1.896633192335332E-2"/>
                  <c:y val="3.6985668053629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A7-4DF8-8D8E-D0F8FE18C0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'3.39'!$A$5:$A$11</c:f>
              <c:numCache>
                <c:formatCode>General</c:formatCode>
                <c:ptCount val="7"/>
                <c:pt idx="0">
                  <c:v>2015</c:v>
                </c:pt>
                <c:pt idx="1">
                  <c:v>2016</c:v>
                </c:pt>
                <c:pt idx="2">
                  <c:v>2017</c:v>
                </c:pt>
                <c:pt idx="3">
                  <c:v>2018</c:v>
                </c:pt>
                <c:pt idx="4">
                  <c:v>2019</c:v>
                </c:pt>
                <c:pt idx="5">
                  <c:v>2020</c:v>
                </c:pt>
                <c:pt idx="6">
                  <c:v>2021</c:v>
                </c:pt>
              </c:numCache>
            </c:numRef>
          </c:cat>
          <c:val>
            <c:numRef>
              <c:f>'3.39'!$D$5:$D$11</c:f>
              <c:numCache>
                <c:formatCode>General</c:formatCode>
                <c:ptCount val="7"/>
                <c:pt idx="0">
                  <c:v>48</c:v>
                </c:pt>
                <c:pt idx="1">
                  <c:v>70</c:v>
                </c:pt>
                <c:pt idx="2">
                  <c:v>78</c:v>
                </c:pt>
                <c:pt idx="3">
                  <c:v>121</c:v>
                </c:pt>
                <c:pt idx="4">
                  <c:v>200</c:v>
                </c:pt>
                <c:pt idx="5">
                  <c:v>247</c:v>
                </c:pt>
                <c:pt idx="6">
                  <c:v>265</c:v>
                </c:pt>
              </c:numCache>
            </c:numRef>
          </c:val>
          <c:extLst>
            <c:ext xmlns:c16="http://schemas.microsoft.com/office/drawing/2014/chart" uri="{C3380CC4-5D6E-409C-BE32-E72D297353CC}">
              <c16:uniqueId val="{00000006-35A7-4DF8-8D8E-D0F8FE18C046}"/>
            </c:ext>
          </c:extLst>
        </c:ser>
        <c:dLbls>
          <c:showLegendKey val="0"/>
          <c:showVal val="0"/>
          <c:showCatName val="0"/>
          <c:showSerName val="0"/>
          <c:showPercent val="0"/>
          <c:showBubbleSize val="0"/>
        </c:dLbls>
        <c:gapWidth val="219"/>
        <c:overlap val="-27"/>
        <c:axId val="2120922207"/>
        <c:axId val="1757581455"/>
      </c:barChart>
      <c:catAx>
        <c:axId val="2120922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757581455"/>
        <c:crosses val="autoZero"/>
        <c:auto val="1"/>
        <c:lblAlgn val="ctr"/>
        <c:lblOffset val="100"/>
        <c:noMultiLvlLbl val="0"/>
      </c:catAx>
      <c:valAx>
        <c:axId val="1757581455"/>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2120922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49688148747847E-2"/>
          <c:y val="6.4018638268114825E-2"/>
          <c:w val="0.87446008349201032"/>
          <c:h val="0.79951397159808768"/>
        </c:manualLayout>
      </c:layout>
      <c:barChart>
        <c:barDir val="col"/>
        <c:grouping val="stacked"/>
        <c:varyColors val="0"/>
        <c:ser>
          <c:idx val="0"/>
          <c:order val="0"/>
          <c:tx>
            <c:strRef>
              <c:f>'3.40'!$A$5</c:f>
              <c:strCache>
                <c:ptCount val="1"/>
                <c:pt idx="0">
                  <c:v>do 100 tis.</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'3.40'!$B$4:$D$4</c:f>
              <c:numCache>
                <c:formatCode>General</c:formatCode>
                <c:ptCount val="3"/>
                <c:pt idx="0">
                  <c:v>2017</c:v>
                </c:pt>
                <c:pt idx="1">
                  <c:v>2019</c:v>
                </c:pt>
                <c:pt idx="2">
                  <c:v>2021</c:v>
                </c:pt>
              </c:numCache>
            </c:numRef>
          </c:cat>
          <c:val>
            <c:numRef>
              <c:f>'3.40'!$B$5:$D$5</c:f>
              <c:numCache>
                <c:formatCode>0</c:formatCode>
                <c:ptCount val="3"/>
                <c:pt idx="0">
                  <c:v>2.3226601492499999</c:v>
                </c:pt>
                <c:pt idx="1">
                  <c:v>7.1270926712999989</c:v>
                </c:pt>
                <c:pt idx="2">
                  <c:v>11.239167960299996</c:v>
                </c:pt>
              </c:numCache>
            </c:numRef>
          </c:val>
          <c:extLst>
            <c:ext xmlns:c16="http://schemas.microsoft.com/office/drawing/2014/chart" uri="{C3380CC4-5D6E-409C-BE32-E72D297353CC}">
              <c16:uniqueId val="{00000000-80C5-4674-88CF-AAB3A34DECFD}"/>
            </c:ext>
          </c:extLst>
        </c:ser>
        <c:ser>
          <c:idx val="1"/>
          <c:order val="1"/>
          <c:tx>
            <c:strRef>
              <c:f>'3.40'!$A$6</c:f>
              <c:strCache>
                <c:ptCount val="1"/>
                <c:pt idx="0">
                  <c:v>100 až 200 tis.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'3.40'!$B$4:$D$4</c:f>
              <c:numCache>
                <c:formatCode>General</c:formatCode>
                <c:ptCount val="3"/>
                <c:pt idx="0">
                  <c:v>2017</c:v>
                </c:pt>
                <c:pt idx="1">
                  <c:v>2019</c:v>
                </c:pt>
                <c:pt idx="2">
                  <c:v>2021</c:v>
                </c:pt>
              </c:numCache>
            </c:numRef>
          </c:cat>
          <c:val>
            <c:numRef>
              <c:f>'3.40'!$B$6:$D$6</c:f>
              <c:numCache>
                <c:formatCode>0</c:formatCode>
                <c:ptCount val="3"/>
                <c:pt idx="0">
                  <c:v>0.52530958199999989</c:v>
                </c:pt>
                <c:pt idx="1">
                  <c:v>3.9742425618000077</c:v>
                </c:pt>
                <c:pt idx="2">
                  <c:v>5.2137001391999966</c:v>
                </c:pt>
              </c:numCache>
            </c:numRef>
          </c:val>
          <c:extLst>
            <c:ext xmlns:c16="http://schemas.microsoft.com/office/drawing/2014/chart" uri="{C3380CC4-5D6E-409C-BE32-E72D297353CC}">
              <c16:uniqueId val="{00000001-80C5-4674-88CF-AAB3A34DECFD}"/>
            </c:ext>
          </c:extLst>
        </c:ser>
        <c:ser>
          <c:idx val="2"/>
          <c:order val="2"/>
          <c:tx>
            <c:strRef>
              <c:f>'3.40'!$A$7</c:f>
              <c:strCache>
                <c:ptCount val="1"/>
                <c:pt idx="0">
                  <c:v>200 až 500 tis.</c:v>
                </c:pt>
              </c:strCache>
            </c:strRef>
          </c:tx>
          <c:spPr>
            <a:solidFill>
              <a:schemeClr val="bg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'3.40'!$B$4:$D$4</c:f>
              <c:numCache>
                <c:formatCode>General</c:formatCode>
                <c:ptCount val="3"/>
                <c:pt idx="0">
                  <c:v>2017</c:v>
                </c:pt>
                <c:pt idx="1">
                  <c:v>2019</c:v>
                </c:pt>
                <c:pt idx="2">
                  <c:v>2021</c:v>
                </c:pt>
              </c:numCache>
            </c:numRef>
          </c:cat>
          <c:val>
            <c:numRef>
              <c:f>'3.40'!$B$7:$D$7</c:f>
              <c:numCache>
                <c:formatCode>0</c:formatCode>
                <c:ptCount val="3"/>
                <c:pt idx="0">
                  <c:v>2.0753076980999992</c:v>
                </c:pt>
                <c:pt idx="1">
                  <c:v>6.2274896964000002</c:v>
                </c:pt>
                <c:pt idx="2">
                  <c:v>8.8394915280000159</c:v>
                </c:pt>
              </c:numCache>
            </c:numRef>
          </c:val>
          <c:extLst>
            <c:ext xmlns:c16="http://schemas.microsoft.com/office/drawing/2014/chart" uri="{C3380CC4-5D6E-409C-BE32-E72D297353CC}">
              <c16:uniqueId val="{00000002-80C5-4674-88CF-AAB3A34DECFD}"/>
            </c:ext>
          </c:extLst>
        </c:ser>
        <c:ser>
          <c:idx val="3"/>
          <c:order val="3"/>
          <c:tx>
            <c:strRef>
              <c:f>'3.40'!$A$8</c:f>
              <c:strCache>
                <c:ptCount val="1"/>
                <c:pt idx="0">
                  <c:v>500 tis. až 1 mil.</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'3.40'!$B$4:$D$4</c:f>
              <c:numCache>
                <c:formatCode>General</c:formatCode>
                <c:ptCount val="3"/>
                <c:pt idx="0">
                  <c:v>2017</c:v>
                </c:pt>
                <c:pt idx="1">
                  <c:v>2019</c:v>
                </c:pt>
                <c:pt idx="2">
                  <c:v>2021</c:v>
                </c:pt>
              </c:numCache>
            </c:numRef>
          </c:cat>
          <c:val>
            <c:numRef>
              <c:f>'3.40'!$B$8:$D$8</c:f>
              <c:numCache>
                <c:formatCode>0</c:formatCode>
                <c:ptCount val="3"/>
                <c:pt idx="0">
                  <c:v>0</c:v>
                </c:pt>
                <c:pt idx="1">
                  <c:v>2.4779656041</c:v>
                </c:pt>
                <c:pt idx="2">
                  <c:v>5.7305149230000003</c:v>
                </c:pt>
              </c:numCache>
            </c:numRef>
          </c:val>
          <c:extLst>
            <c:ext xmlns:c16="http://schemas.microsoft.com/office/drawing/2014/chart" uri="{C3380CC4-5D6E-409C-BE32-E72D297353CC}">
              <c16:uniqueId val="{00000003-80C5-4674-88CF-AAB3A34DECFD}"/>
            </c:ext>
          </c:extLst>
        </c:ser>
        <c:ser>
          <c:idx val="4"/>
          <c:order val="4"/>
          <c:tx>
            <c:strRef>
              <c:f>'3.40'!$A$9</c:f>
              <c:strCache>
                <c:ptCount val="1"/>
                <c:pt idx="0">
                  <c:v>viac ako 1 mil.</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'3.40'!$B$4:$D$4</c:f>
              <c:numCache>
                <c:formatCode>General</c:formatCode>
                <c:ptCount val="3"/>
                <c:pt idx="0">
                  <c:v>2017</c:v>
                </c:pt>
                <c:pt idx="1">
                  <c:v>2019</c:v>
                </c:pt>
                <c:pt idx="2">
                  <c:v>2021</c:v>
                </c:pt>
              </c:numCache>
            </c:numRef>
          </c:cat>
          <c:val>
            <c:numRef>
              <c:f>'3.40'!$B$9:$D$9</c:f>
              <c:numCache>
                <c:formatCode>0</c:formatCode>
                <c:ptCount val="3"/>
                <c:pt idx="0">
                  <c:v>3.8791734639</c:v>
                </c:pt>
                <c:pt idx="1">
                  <c:v>5.7748011467999998</c:v>
                </c:pt>
                <c:pt idx="2">
                  <c:v>28.490604198000003</c:v>
                </c:pt>
              </c:numCache>
            </c:numRef>
          </c:val>
          <c:extLst>
            <c:ext xmlns:c16="http://schemas.microsoft.com/office/drawing/2014/chart" uri="{C3380CC4-5D6E-409C-BE32-E72D297353CC}">
              <c16:uniqueId val="{00000004-80C5-4674-88CF-AAB3A34DECFD}"/>
            </c:ext>
          </c:extLst>
        </c:ser>
        <c:dLbls>
          <c:showLegendKey val="0"/>
          <c:showVal val="0"/>
          <c:showCatName val="0"/>
          <c:showSerName val="0"/>
          <c:showPercent val="0"/>
          <c:showBubbleSize val="0"/>
        </c:dLbls>
        <c:gapWidth val="150"/>
        <c:overlap val="100"/>
        <c:axId val="357455760"/>
        <c:axId val="1605893215"/>
      </c:barChart>
      <c:catAx>
        <c:axId val="35745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605893215"/>
        <c:crosses val="autoZero"/>
        <c:auto val="1"/>
        <c:lblAlgn val="ctr"/>
        <c:lblOffset val="100"/>
        <c:noMultiLvlLbl val="0"/>
      </c:catAx>
      <c:valAx>
        <c:axId val="160589321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57455760"/>
        <c:crosses val="autoZero"/>
        <c:crossBetween val="between"/>
      </c:valAx>
      <c:spPr>
        <a:noFill/>
        <a:ln>
          <a:noFill/>
        </a:ln>
        <a:effectLst/>
      </c:spPr>
    </c:plotArea>
    <c:legend>
      <c:legendPos val="b"/>
      <c:layout>
        <c:manualLayout>
          <c:xMode val="edge"/>
          <c:yMode val="edge"/>
          <c:x val="6.9428144962312685E-2"/>
          <c:y val="0.11911334673979949"/>
          <c:w val="0.29217318900915901"/>
          <c:h val="0.34736774813377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0996754751970332E-2"/>
          <c:w val="0.89297462817147866"/>
          <c:h val="0.84203344540207858"/>
        </c:manualLayout>
      </c:layout>
      <c:barChart>
        <c:barDir val="col"/>
        <c:grouping val="stacked"/>
        <c:varyColors val="0"/>
        <c:ser>
          <c:idx val="0"/>
          <c:order val="0"/>
          <c:tx>
            <c:strRef>
              <c:f>'3.41'!$A$5</c:f>
              <c:strCache>
                <c:ptCount val="1"/>
                <c:pt idx="0">
                  <c:v>do 100 tis.</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'3.41'!$B$4:$D$4</c:f>
              <c:numCache>
                <c:formatCode>General</c:formatCode>
                <c:ptCount val="3"/>
                <c:pt idx="0">
                  <c:v>2017</c:v>
                </c:pt>
                <c:pt idx="1">
                  <c:v>2019</c:v>
                </c:pt>
                <c:pt idx="2">
                  <c:v>2021</c:v>
                </c:pt>
              </c:numCache>
            </c:numRef>
          </c:cat>
          <c:val>
            <c:numRef>
              <c:f>'3.41'!$B$5:$D$5</c:f>
              <c:numCache>
                <c:formatCode>General</c:formatCode>
                <c:ptCount val="3"/>
                <c:pt idx="0">
                  <c:v>150</c:v>
                </c:pt>
                <c:pt idx="1">
                  <c:v>301</c:v>
                </c:pt>
                <c:pt idx="2">
                  <c:v>404</c:v>
                </c:pt>
              </c:numCache>
            </c:numRef>
          </c:val>
          <c:extLst>
            <c:ext xmlns:c16="http://schemas.microsoft.com/office/drawing/2014/chart" uri="{C3380CC4-5D6E-409C-BE32-E72D297353CC}">
              <c16:uniqueId val="{00000000-2D70-476E-9F3F-16E6C637FD14}"/>
            </c:ext>
          </c:extLst>
        </c:ser>
        <c:ser>
          <c:idx val="1"/>
          <c:order val="1"/>
          <c:tx>
            <c:strRef>
              <c:f>'3.41'!$A$6</c:f>
              <c:strCache>
                <c:ptCount val="1"/>
                <c:pt idx="0">
                  <c:v>100 až 200 tis.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'3.41'!$B$4:$D$4</c:f>
              <c:numCache>
                <c:formatCode>General</c:formatCode>
                <c:ptCount val="3"/>
                <c:pt idx="0">
                  <c:v>2017</c:v>
                </c:pt>
                <c:pt idx="1">
                  <c:v>2019</c:v>
                </c:pt>
                <c:pt idx="2">
                  <c:v>2021</c:v>
                </c:pt>
              </c:numCache>
            </c:numRef>
          </c:cat>
          <c:val>
            <c:numRef>
              <c:f>'3.41'!$B$6:$D$6</c:f>
              <c:numCache>
                <c:formatCode>General</c:formatCode>
                <c:ptCount val="3"/>
                <c:pt idx="0">
                  <c:v>4</c:v>
                </c:pt>
                <c:pt idx="1">
                  <c:v>29</c:v>
                </c:pt>
                <c:pt idx="2">
                  <c:v>38</c:v>
                </c:pt>
              </c:numCache>
            </c:numRef>
          </c:val>
          <c:extLst>
            <c:ext xmlns:c16="http://schemas.microsoft.com/office/drawing/2014/chart" uri="{C3380CC4-5D6E-409C-BE32-E72D297353CC}">
              <c16:uniqueId val="{00000001-2D70-476E-9F3F-16E6C637FD14}"/>
            </c:ext>
          </c:extLst>
        </c:ser>
        <c:ser>
          <c:idx val="2"/>
          <c:order val="2"/>
          <c:tx>
            <c:strRef>
              <c:f>'3.41'!$A$7</c:f>
              <c:strCache>
                <c:ptCount val="1"/>
                <c:pt idx="0">
                  <c:v>200 až 500 tis.</c:v>
                </c:pt>
              </c:strCache>
            </c:strRef>
          </c:tx>
          <c:spPr>
            <a:solidFill>
              <a:schemeClr val="bg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'3.41'!$B$4:$D$4</c:f>
              <c:numCache>
                <c:formatCode>General</c:formatCode>
                <c:ptCount val="3"/>
                <c:pt idx="0">
                  <c:v>2017</c:v>
                </c:pt>
                <c:pt idx="1">
                  <c:v>2019</c:v>
                </c:pt>
                <c:pt idx="2">
                  <c:v>2021</c:v>
                </c:pt>
              </c:numCache>
            </c:numRef>
          </c:cat>
          <c:val>
            <c:numRef>
              <c:f>'3.41'!$B$7:$D$7</c:f>
              <c:numCache>
                <c:formatCode>General</c:formatCode>
                <c:ptCount val="3"/>
                <c:pt idx="0">
                  <c:v>7</c:v>
                </c:pt>
                <c:pt idx="1">
                  <c:v>20</c:v>
                </c:pt>
                <c:pt idx="2">
                  <c:v>29</c:v>
                </c:pt>
              </c:numCache>
            </c:numRef>
          </c:val>
          <c:extLst>
            <c:ext xmlns:c16="http://schemas.microsoft.com/office/drawing/2014/chart" uri="{C3380CC4-5D6E-409C-BE32-E72D297353CC}">
              <c16:uniqueId val="{00000002-2D70-476E-9F3F-16E6C637FD14}"/>
            </c:ext>
          </c:extLst>
        </c:ser>
        <c:ser>
          <c:idx val="3"/>
          <c:order val="3"/>
          <c:tx>
            <c:strRef>
              <c:f>'3.41'!$A$8</c:f>
              <c:strCache>
                <c:ptCount val="1"/>
                <c:pt idx="0">
                  <c:v>500 tis. až 1 mil.</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'3.41'!$B$4:$D$4</c:f>
              <c:numCache>
                <c:formatCode>General</c:formatCode>
                <c:ptCount val="3"/>
                <c:pt idx="0">
                  <c:v>2017</c:v>
                </c:pt>
                <c:pt idx="1">
                  <c:v>2019</c:v>
                </c:pt>
                <c:pt idx="2">
                  <c:v>2021</c:v>
                </c:pt>
              </c:numCache>
            </c:numRef>
          </c:cat>
          <c:val>
            <c:numRef>
              <c:f>'3.41'!$B$8:$D$8</c:f>
              <c:numCache>
                <c:formatCode>General</c:formatCode>
                <c:ptCount val="3"/>
                <c:pt idx="0">
                  <c:v>0</c:v>
                </c:pt>
                <c:pt idx="1">
                  <c:v>4</c:v>
                </c:pt>
                <c:pt idx="2">
                  <c:v>9</c:v>
                </c:pt>
              </c:numCache>
            </c:numRef>
          </c:val>
          <c:extLst>
            <c:ext xmlns:c16="http://schemas.microsoft.com/office/drawing/2014/chart" uri="{C3380CC4-5D6E-409C-BE32-E72D297353CC}">
              <c16:uniqueId val="{00000003-2D70-476E-9F3F-16E6C637FD14}"/>
            </c:ext>
          </c:extLst>
        </c:ser>
        <c:ser>
          <c:idx val="4"/>
          <c:order val="4"/>
          <c:tx>
            <c:strRef>
              <c:f>'3.41'!$A$9</c:f>
              <c:strCache>
                <c:ptCount val="1"/>
                <c:pt idx="0">
                  <c:v>viac ako 1 mil.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'3.41'!$B$4:$D$4</c:f>
              <c:numCache>
                <c:formatCode>General</c:formatCode>
                <c:ptCount val="3"/>
                <c:pt idx="0">
                  <c:v>2017</c:v>
                </c:pt>
                <c:pt idx="1">
                  <c:v>2019</c:v>
                </c:pt>
                <c:pt idx="2">
                  <c:v>2021</c:v>
                </c:pt>
              </c:numCache>
            </c:numRef>
          </c:cat>
          <c:val>
            <c:numRef>
              <c:f>'3.41'!$B$9:$D$9</c:f>
              <c:numCache>
                <c:formatCode>General</c:formatCode>
                <c:ptCount val="3"/>
                <c:pt idx="0">
                  <c:v>1</c:v>
                </c:pt>
                <c:pt idx="1">
                  <c:v>4</c:v>
                </c:pt>
                <c:pt idx="2">
                  <c:v>9</c:v>
                </c:pt>
              </c:numCache>
            </c:numRef>
          </c:val>
          <c:extLst>
            <c:ext xmlns:c16="http://schemas.microsoft.com/office/drawing/2014/chart" uri="{C3380CC4-5D6E-409C-BE32-E72D297353CC}">
              <c16:uniqueId val="{00000004-2D70-476E-9F3F-16E6C637FD14}"/>
            </c:ext>
          </c:extLst>
        </c:ser>
        <c:dLbls>
          <c:showLegendKey val="0"/>
          <c:showVal val="0"/>
          <c:showCatName val="0"/>
          <c:showSerName val="0"/>
          <c:showPercent val="0"/>
          <c:showBubbleSize val="0"/>
        </c:dLbls>
        <c:gapWidth val="150"/>
        <c:overlap val="100"/>
        <c:axId val="2120899471"/>
        <c:axId val="1136163071"/>
      </c:barChart>
      <c:catAx>
        <c:axId val="2120899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136163071"/>
        <c:crosses val="autoZero"/>
        <c:auto val="1"/>
        <c:lblAlgn val="ctr"/>
        <c:lblOffset val="100"/>
        <c:noMultiLvlLbl val="0"/>
      </c:catAx>
      <c:valAx>
        <c:axId val="11361630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2120899471"/>
        <c:crosses val="autoZero"/>
        <c:crossBetween val="between"/>
      </c:valAx>
      <c:spPr>
        <a:noFill/>
        <a:ln>
          <a:noFill/>
        </a:ln>
        <a:effectLst/>
      </c:spPr>
    </c:plotArea>
    <c:legend>
      <c:legendPos val="b"/>
      <c:layout>
        <c:manualLayout>
          <c:xMode val="edge"/>
          <c:yMode val="edge"/>
          <c:x val="0.10277777777777776"/>
          <c:y val="8.263737547410191E-2"/>
          <c:w val="0.24722222222222223"/>
          <c:h val="0.305401567502254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1-F8D5-49C2-9AA8-E142B184A21E}"/>
              </c:ext>
            </c:extLst>
          </c:dPt>
          <c:dPt>
            <c:idx val="1"/>
            <c:invertIfNegative val="0"/>
            <c:bubble3D val="0"/>
            <c:spPr>
              <a:solidFill>
                <a:schemeClr val="accent4"/>
              </a:solidFill>
              <a:ln>
                <a:noFill/>
              </a:ln>
              <a:effectLst/>
            </c:spPr>
            <c:extLst>
              <c:ext xmlns:c16="http://schemas.microsoft.com/office/drawing/2014/chart" uri="{C3380CC4-5D6E-409C-BE32-E72D297353CC}">
                <c16:uniqueId val="{00000002-F8D5-49C2-9AA8-E142B184A21E}"/>
              </c:ext>
            </c:extLst>
          </c:dPt>
          <c:dPt>
            <c:idx val="2"/>
            <c:invertIfNegative val="0"/>
            <c:bubble3D val="0"/>
            <c:spPr>
              <a:solidFill>
                <a:schemeClr val="accent4"/>
              </a:solidFill>
              <a:ln>
                <a:noFill/>
              </a:ln>
              <a:effectLst/>
            </c:spPr>
            <c:extLst>
              <c:ext xmlns:c16="http://schemas.microsoft.com/office/drawing/2014/chart" uri="{C3380CC4-5D6E-409C-BE32-E72D297353CC}">
                <c16:uniqueId val="{00000003-F8D5-49C2-9AA8-E142B184A21E}"/>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4-F8D5-49C2-9AA8-E142B184A21E}"/>
              </c:ext>
            </c:extLst>
          </c:dPt>
          <c:dPt>
            <c:idx val="4"/>
            <c:invertIfNegative val="0"/>
            <c:bubble3D val="0"/>
            <c:spPr>
              <a:solidFill>
                <a:schemeClr val="bg2">
                  <a:lumMod val="40000"/>
                  <a:lumOff val="60000"/>
                </a:schemeClr>
              </a:solidFill>
              <a:ln>
                <a:noFill/>
              </a:ln>
              <a:effectLst/>
            </c:spPr>
            <c:extLst>
              <c:ext xmlns:c16="http://schemas.microsoft.com/office/drawing/2014/chart" uri="{C3380CC4-5D6E-409C-BE32-E72D297353CC}">
                <c16:uniqueId val="{00000005-F8D5-49C2-9AA8-E142B184A21E}"/>
              </c:ext>
            </c:extLst>
          </c:dPt>
          <c:dPt>
            <c:idx val="5"/>
            <c:invertIfNegative val="0"/>
            <c:bubble3D val="0"/>
            <c:spPr>
              <a:solidFill>
                <a:schemeClr val="bg2">
                  <a:lumMod val="40000"/>
                  <a:lumOff val="60000"/>
                </a:schemeClr>
              </a:solidFill>
              <a:ln>
                <a:noFill/>
              </a:ln>
              <a:effectLst/>
            </c:spPr>
            <c:extLst>
              <c:ext xmlns:c16="http://schemas.microsoft.com/office/drawing/2014/chart" uri="{C3380CC4-5D6E-409C-BE32-E72D297353CC}">
                <c16:uniqueId val="{00000006-F8D5-49C2-9AA8-E142B184A21E}"/>
              </c:ext>
            </c:extLst>
          </c:dPt>
          <c:dPt>
            <c:idx val="6"/>
            <c:invertIfNegative val="0"/>
            <c:bubble3D val="0"/>
            <c:spPr>
              <a:solidFill>
                <a:schemeClr val="bg2">
                  <a:lumMod val="40000"/>
                  <a:lumOff val="60000"/>
                </a:schemeClr>
              </a:solidFill>
              <a:ln>
                <a:noFill/>
              </a:ln>
              <a:effectLst/>
            </c:spPr>
            <c:extLst>
              <c:ext xmlns:c16="http://schemas.microsoft.com/office/drawing/2014/chart" uri="{C3380CC4-5D6E-409C-BE32-E72D297353CC}">
                <c16:uniqueId val="{00000007-F8D5-49C2-9AA8-E142B184A21E}"/>
              </c:ext>
            </c:extLst>
          </c:dPt>
          <c:cat>
            <c:strRef>
              <c:f>'3.42'!$A$5:$A$11</c:f>
              <c:strCache>
                <c:ptCount val="7"/>
                <c:pt idx="0">
                  <c:v>Celkom</c:v>
                </c:pt>
                <c:pt idx="1">
                  <c:v>Malé podniky</c:v>
                </c:pt>
                <c:pt idx="2">
                  <c:v>Stredné podniky</c:v>
                </c:pt>
                <c:pt idx="3">
                  <c:v>Veľké podniky</c:v>
                </c:pt>
                <c:pt idx="4">
                  <c:v>2018 (SO 100%)</c:v>
                </c:pt>
                <c:pt idx="5">
                  <c:v>2019 (SO 150%)</c:v>
                </c:pt>
                <c:pt idx="6">
                  <c:v>2020-2021 (SO 200%)</c:v>
                </c:pt>
              </c:strCache>
            </c:strRef>
          </c:cat>
          <c:val>
            <c:numRef>
              <c:f>'3.42'!$B$5:$B$11</c:f>
              <c:numCache>
                <c:formatCode>General</c:formatCode>
                <c:ptCount val="7"/>
                <c:pt idx="0">
                  <c:v>1.1000000000000001</c:v>
                </c:pt>
                <c:pt idx="1">
                  <c:v>0.7</c:v>
                </c:pt>
                <c:pt idx="2">
                  <c:v>1.41</c:v>
                </c:pt>
                <c:pt idx="3">
                  <c:v>1.17</c:v>
                </c:pt>
                <c:pt idx="4">
                  <c:v>1.39</c:v>
                </c:pt>
                <c:pt idx="5">
                  <c:v>1.59</c:v>
                </c:pt>
                <c:pt idx="6">
                  <c:v>0.59</c:v>
                </c:pt>
              </c:numCache>
            </c:numRef>
          </c:val>
          <c:extLst>
            <c:ext xmlns:c16="http://schemas.microsoft.com/office/drawing/2014/chart" uri="{C3380CC4-5D6E-409C-BE32-E72D297353CC}">
              <c16:uniqueId val="{00000000-F8D5-49C2-9AA8-E142B184A21E}"/>
            </c:ext>
          </c:extLst>
        </c:ser>
        <c:dLbls>
          <c:showLegendKey val="0"/>
          <c:showVal val="0"/>
          <c:showCatName val="0"/>
          <c:showSerName val="0"/>
          <c:showPercent val="0"/>
          <c:showBubbleSize val="0"/>
        </c:dLbls>
        <c:gapWidth val="219"/>
        <c:overlap val="-27"/>
        <c:axId val="357444624"/>
        <c:axId val="1767331327"/>
      </c:barChart>
      <c:catAx>
        <c:axId val="35744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767331327"/>
        <c:crosses val="autoZero"/>
        <c:auto val="1"/>
        <c:lblAlgn val="ctr"/>
        <c:lblOffset val="100"/>
        <c:noMultiLvlLbl val="0"/>
      </c:catAx>
      <c:valAx>
        <c:axId val="17673313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57444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7003499562555E-2"/>
          <c:y val="5.0996754751970332E-2"/>
          <c:w val="0.86675218722659664"/>
          <c:h val="0.90670472202487995"/>
        </c:manualLayout>
      </c:layout>
      <c:barChart>
        <c:barDir val="col"/>
        <c:grouping val="clustered"/>
        <c:varyColors val="0"/>
        <c:ser>
          <c:idx val="0"/>
          <c:order val="0"/>
          <c:spPr>
            <a:solidFill>
              <a:schemeClr val="accent4"/>
            </a:solidFill>
            <a:ln>
              <a:noFill/>
            </a:ln>
            <a:effectLst/>
          </c:spPr>
          <c:invertIfNegative val="0"/>
          <c:dPt>
            <c:idx val="3"/>
            <c:invertIfNegative val="0"/>
            <c:bubble3D val="0"/>
            <c:spPr>
              <a:solidFill>
                <a:schemeClr val="bg2"/>
              </a:solidFill>
              <a:ln>
                <a:noFill/>
              </a:ln>
              <a:effectLst/>
            </c:spPr>
            <c:extLst>
              <c:ext xmlns:c16="http://schemas.microsoft.com/office/drawing/2014/chart" uri="{C3380CC4-5D6E-409C-BE32-E72D297353CC}">
                <c16:uniqueId val="{00000001-3E9D-4B29-B050-474C7964AD45}"/>
              </c:ext>
            </c:extLst>
          </c:dPt>
          <c:dPt>
            <c:idx val="4"/>
            <c:invertIfNegative val="0"/>
            <c:bubble3D val="0"/>
            <c:spPr>
              <a:solidFill>
                <a:schemeClr val="bg2"/>
              </a:solidFill>
              <a:ln>
                <a:noFill/>
              </a:ln>
              <a:effectLst/>
            </c:spPr>
            <c:extLst>
              <c:ext xmlns:c16="http://schemas.microsoft.com/office/drawing/2014/chart" uri="{C3380CC4-5D6E-409C-BE32-E72D297353CC}">
                <c16:uniqueId val="{00000002-3E9D-4B29-B050-474C7964AD45}"/>
              </c:ext>
            </c:extLst>
          </c:dPt>
          <c:dPt>
            <c:idx val="5"/>
            <c:invertIfNegative val="0"/>
            <c:bubble3D val="0"/>
            <c:spPr>
              <a:solidFill>
                <a:schemeClr val="bg2"/>
              </a:solidFill>
              <a:ln>
                <a:noFill/>
              </a:ln>
              <a:effectLst/>
            </c:spPr>
            <c:extLst>
              <c:ext xmlns:c16="http://schemas.microsoft.com/office/drawing/2014/chart" uri="{C3380CC4-5D6E-409C-BE32-E72D297353CC}">
                <c16:uniqueId val="{00000003-3E9D-4B29-B050-474C7964AD45}"/>
              </c:ext>
            </c:extLst>
          </c:dPt>
          <c:cat>
            <c:strRef>
              <c:f>'3.43'!$A$5:$A$10</c:f>
              <c:strCache>
                <c:ptCount val="6"/>
                <c:pt idx="0">
                  <c:v>Malé podniky (10-49 zam.)</c:v>
                </c:pt>
                <c:pt idx="1">
                  <c:v>Stredné podniky (50-249 zam.)</c:v>
                </c:pt>
                <c:pt idx="2">
                  <c:v>Veľké podniky (250+ zam.)</c:v>
                </c:pt>
                <c:pt idx="3">
                  <c:v>Malé VaV (pod 400k €)</c:v>
                </c:pt>
                <c:pt idx="4">
                  <c:v>Stredné VaV (400k € - 2 m €)</c:v>
                </c:pt>
                <c:pt idx="5">
                  <c:v>Veľké VaV (nad 2 m €)</c:v>
                </c:pt>
              </c:strCache>
            </c:strRef>
          </c:cat>
          <c:val>
            <c:numRef>
              <c:f>'3.43'!$B$5:$B$10</c:f>
              <c:numCache>
                <c:formatCode>General</c:formatCode>
                <c:ptCount val="6"/>
                <c:pt idx="0">
                  <c:v>1.4</c:v>
                </c:pt>
                <c:pt idx="1">
                  <c:v>1</c:v>
                </c:pt>
                <c:pt idx="2">
                  <c:v>0.35</c:v>
                </c:pt>
                <c:pt idx="3">
                  <c:v>1.7</c:v>
                </c:pt>
                <c:pt idx="4">
                  <c:v>1.1000000000000001</c:v>
                </c:pt>
                <c:pt idx="5">
                  <c:v>-0.2</c:v>
                </c:pt>
              </c:numCache>
            </c:numRef>
          </c:val>
          <c:extLst>
            <c:ext xmlns:c16="http://schemas.microsoft.com/office/drawing/2014/chart" uri="{C3380CC4-5D6E-409C-BE32-E72D297353CC}">
              <c16:uniqueId val="{00000000-3E9D-4B29-B050-474C7964AD45}"/>
            </c:ext>
          </c:extLst>
        </c:ser>
        <c:dLbls>
          <c:showLegendKey val="0"/>
          <c:showVal val="0"/>
          <c:showCatName val="0"/>
          <c:showSerName val="0"/>
          <c:showPercent val="0"/>
          <c:showBubbleSize val="0"/>
        </c:dLbls>
        <c:gapWidth val="219"/>
        <c:overlap val="-27"/>
        <c:axId val="357488240"/>
        <c:axId val="1605891775"/>
      </c:barChart>
      <c:catAx>
        <c:axId val="3574882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605891775"/>
        <c:crosses val="autoZero"/>
        <c:auto val="1"/>
        <c:lblAlgn val="ctr"/>
        <c:lblOffset val="100"/>
        <c:noMultiLvlLbl val="0"/>
      </c:catAx>
      <c:valAx>
        <c:axId val="16058917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57488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userShapes r:id="rId3"/>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cat>
            <c:strRef>
              <c:f>'3.44'!$A$5:$A$25</c:f>
              <c:strCache>
                <c:ptCount val="20"/>
                <c:pt idx="0">
                  <c:v>&lt; 5000</c:v>
                </c:pt>
                <c:pt idx="1">
                  <c:v>10 000</c:v>
                </c:pt>
                <c:pt idx="2">
                  <c:v>15 000</c:v>
                </c:pt>
                <c:pt idx="3">
                  <c:v>20 000</c:v>
                </c:pt>
                <c:pt idx="4">
                  <c:v>25 000</c:v>
                </c:pt>
                <c:pt idx="5">
                  <c:v>30 000</c:v>
                </c:pt>
                <c:pt idx="6">
                  <c:v>35 000</c:v>
                </c:pt>
                <c:pt idx="7">
                  <c:v>40 000</c:v>
                </c:pt>
                <c:pt idx="8">
                  <c:v>45 000</c:v>
                </c:pt>
                <c:pt idx="9">
                  <c:v>50 000</c:v>
                </c:pt>
                <c:pt idx="10">
                  <c:v>55 000</c:v>
                </c:pt>
                <c:pt idx="11">
                  <c:v>60 000</c:v>
                </c:pt>
                <c:pt idx="12">
                  <c:v>65 000</c:v>
                </c:pt>
                <c:pt idx="13">
                  <c:v>70 000</c:v>
                </c:pt>
                <c:pt idx="14">
                  <c:v>75 000</c:v>
                </c:pt>
                <c:pt idx="15">
                  <c:v>80 000</c:v>
                </c:pt>
                <c:pt idx="16">
                  <c:v>85 000</c:v>
                </c:pt>
                <c:pt idx="17">
                  <c:v>90 000</c:v>
                </c:pt>
                <c:pt idx="18">
                  <c:v>95 000</c:v>
                </c:pt>
                <c:pt idx="19">
                  <c:v>100 000</c:v>
                </c:pt>
              </c:strCache>
            </c:strRef>
          </c:cat>
          <c:val>
            <c:numRef>
              <c:f>'3.44'!$B$5:$B$25</c:f>
              <c:numCache>
                <c:formatCode>General</c:formatCode>
                <c:ptCount val="21"/>
                <c:pt idx="0">
                  <c:v>410</c:v>
                </c:pt>
                <c:pt idx="1">
                  <c:v>226</c:v>
                </c:pt>
                <c:pt idx="2">
                  <c:v>201</c:v>
                </c:pt>
                <c:pt idx="3">
                  <c:v>129</c:v>
                </c:pt>
                <c:pt idx="4">
                  <c:v>128</c:v>
                </c:pt>
                <c:pt idx="5">
                  <c:v>88</c:v>
                </c:pt>
                <c:pt idx="6">
                  <c:v>69</c:v>
                </c:pt>
                <c:pt idx="7">
                  <c:v>75</c:v>
                </c:pt>
                <c:pt idx="8">
                  <c:v>40</c:v>
                </c:pt>
                <c:pt idx="9">
                  <c:v>30</c:v>
                </c:pt>
                <c:pt idx="10">
                  <c:v>33</c:v>
                </c:pt>
                <c:pt idx="11">
                  <c:v>28</c:v>
                </c:pt>
                <c:pt idx="12">
                  <c:v>38</c:v>
                </c:pt>
                <c:pt idx="13">
                  <c:v>23</c:v>
                </c:pt>
                <c:pt idx="14">
                  <c:v>28</c:v>
                </c:pt>
                <c:pt idx="15">
                  <c:v>24</c:v>
                </c:pt>
                <c:pt idx="16">
                  <c:v>20</c:v>
                </c:pt>
                <c:pt idx="17">
                  <c:v>17</c:v>
                </c:pt>
                <c:pt idx="18">
                  <c:v>15</c:v>
                </c:pt>
                <c:pt idx="19">
                  <c:v>17</c:v>
                </c:pt>
              </c:numCache>
            </c:numRef>
          </c:val>
          <c:extLst>
            <c:ext xmlns:c16="http://schemas.microsoft.com/office/drawing/2014/chart" uri="{C3380CC4-5D6E-409C-BE32-E72D297353CC}">
              <c16:uniqueId val="{00000000-3184-44E1-9F7A-40ECF1A9D880}"/>
            </c:ext>
          </c:extLst>
        </c:ser>
        <c:dLbls>
          <c:showLegendKey val="0"/>
          <c:showVal val="0"/>
          <c:showCatName val="0"/>
          <c:showSerName val="0"/>
          <c:showPercent val="0"/>
          <c:showBubbleSize val="0"/>
        </c:dLbls>
        <c:gapWidth val="219"/>
        <c:overlap val="-27"/>
        <c:axId val="1089567015"/>
        <c:axId val="1089559079"/>
      </c:barChart>
      <c:catAx>
        <c:axId val="108956701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k-SK"/>
                  <a:t>Daňová úspora na firmu v období 2015-2021 (eur)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89559079"/>
        <c:crosses val="autoZero"/>
        <c:auto val="1"/>
        <c:lblAlgn val="ctr"/>
        <c:lblOffset val="100"/>
        <c:noMultiLvlLbl val="0"/>
      </c:catAx>
      <c:valAx>
        <c:axId val="10895590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k-SK"/>
                  <a:t>Počet firiem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895670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32230574452753"/>
          <c:y val="3.3608801357553703E-2"/>
          <c:w val="0.83808580531207189"/>
          <c:h val="0.61782042290301886"/>
        </c:manualLayout>
      </c:layout>
      <c:barChart>
        <c:barDir val="col"/>
        <c:grouping val="clustered"/>
        <c:varyColors val="0"/>
        <c:ser>
          <c:idx val="0"/>
          <c:order val="0"/>
          <c:tx>
            <c:strRef>
              <c:f>'3.45'!$D$4</c:f>
              <c:strCache>
                <c:ptCount val="1"/>
                <c:pt idx="0">
                  <c:v>Daňová úspora bez nárazového vplyvu</c:v>
                </c:pt>
              </c:strCache>
            </c:strRef>
          </c:tx>
          <c:spPr>
            <a:solidFill>
              <a:schemeClr val="accent4"/>
            </a:solidFill>
            <a:ln>
              <a:noFill/>
            </a:ln>
            <a:effectLst/>
          </c:spPr>
          <c:invertIfNegative val="0"/>
          <c:cat>
            <c:numRef>
              <c:f>'3.45'!$A$5:$A$11</c:f>
              <c:numCache>
                <c:formatCode>General</c:formatCode>
                <c:ptCount val="7"/>
                <c:pt idx="0">
                  <c:v>2015</c:v>
                </c:pt>
                <c:pt idx="1">
                  <c:v>2016</c:v>
                </c:pt>
                <c:pt idx="2">
                  <c:v>2017</c:v>
                </c:pt>
                <c:pt idx="3">
                  <c:v>2018</c:v>
                </c:pt>
                <c:pt idx="4">
                  <c:v>2019</c:v>
                </c:pt>
                <c:pt idx="5">
                  <c:v>2020</c:v>
                </c:pt>
                <c:pt idx="6">
                  <c:v>2021</c:v>
                </c:pt>
              </c:numCache>
            </c:numRef>
          </c:cat>
          <c:val>
            <c:numRef>
              <c:f>'3.45'!$D$5:$D$11</c:f>
              <c:numCache>
                <c:formatCode>"€"#,##0_);[Red]\("€"#,##0\)</c:formatCode>
                <c:ptCount val="7"/>
                <c:pt idx="0">
                  <c:v>1.7</c:v>
                </c:pt>
                <c:pt idx="1">
                  <c:v>2.9</c:v>
                </c:pt>
                <c:pt idx="2">
                  <c:v>4.9000000000000004</c:v>
                </c:pt>
                <c:pt idx="3">
                  <c:v>15.7</c:v>
                </c:pt>
                <c:pt idx="4">
                  <c:v>26.1</c:v>
                </c:pt>
                <c:pt idx="5">
                  <c:v>39.9</c:v>
                </c:pt>
                <c:pt idx="6">
                  <c:v>45.8</c:v>
                </c:pt>
              </c:numCache>
            </c:numRef>
          </c:val>
          <c:extLst>
            <c:ext xmlns:c16="http://schemas.microsoft.com/office/drawing/2014/chart" uri="{C3380CC4-5D6E-409C-BE32-E72D297353CC}">
              <c16:uniqueId val="{00000000-D767-4352-B291-38DB785563D2}"/>
            </c:ext>
          </c:extLst>
        </c:ser>
        <c:ser>
          <c:idx val="1"/>
          <c:order val="1"/>
          <c:tx>
            <c:strRef>
              <c:f>'3.45'!$E$4</c:f>
              <c:strCache>
                <c:ptCount val="1"/>
                <c:pt idx="0">
                  <c:v>Daňová úspora</c:v>
                </c:pt>
              </c:strCache>
            </c:strRef>
          </c:tx>
          <c:spPr>
            <a:solidFill>
              <a:schemeClr val="bg2"/>
            </a:solidFill>
            <a:ln>
              <a:noFill/>
            </a:ln>
            <a:effectLst/>
          </c:spPr>
          <c:invertIfNegative val="0"/>
          <c:cat>
            <c:numRef>
              <c:f>'3.45'!$A$5:$A$11</c:f>
              <c:numCache>
                <c:formatCode>General</c:formatCode>
                <c:ptCount val="7"/>
                <c:pt idx="0">
                  <c:v>2015</c:v>
                </c:pt>
                <c:pt idx="1">
                  <c:v>2016</c:v>
                </c:pt>
                <c:pt idx="2">
                  <c:v>2017</c:v>
                </c:pt>
                <c:pt idx="3">
                  <c:v>2018</c:v>
                </c:pt>
                <c:pt idx="4">
                  <c:v>2019</c:v>
                </c:pt>
                <c:pt idx="5">
                  <c:v>2020</c:v>
                </c:pt>
                <c:pt idx="6">
                  <c:v>2021</c:v>
                </c:pt>
              </c:numCache>
            </c:numRef>
          </c:cat>
          <c:val>
            <c:numRef>
              <c:f>'3.45'!$E$5:$E$11</c:f>
              <c:numCache>
                <c:formatCode>"€"#,##0_);[Red]\("€"#,##0\)</c:formatCode>
                <c:ptCount val="7"/>
                <c:pt idx="0">
                  <c:v>1.9</c:v>
                </c:pt>
                <c:pt idx="1">
                  <c:v>3.5</c:v>
                </c:pt>
                <c:pt idx="2">
                  <c:v>8.8000000000000007</c:v>
                </c:pt>
                <c:pt idx="3">
                  <c:v>25.1</c:v>
                </c:pt>
                <c:pt idx="4">
                  <c:v>26.1</c:v>
                </c:pt>
                <c:pt idx="5">
                  <c:v>39.9</c:v>
                </c:pt>
                <c:pt idx="6">
                  <c:v>59.5</c:v>
                </c:pt>
              </c:numCache>
            </c:numRef>
          </c:val>
          <c:extLst>
            <c:ext xmlns:c16="http://schemas.microsoft.com/office/drawing/2014/chart" uri="{C3380CC4-5D6E-409C-BE32-E72D297353CC}">
              <c16:uniqueId val="{00000001-D767-4352-B291-38DB785563D2}"/>
            </c:ext>
          </c:extLst>
        </c:ser>
        <c:dLbls>
          <c:showLegendKey val="0"/>
          <c:showVal val="0"/>
          <c:showCatName val="0"/>
          <c:showSerName val="0"/>
          <c:showPercent val="0"/>
          <c:showBubbleSize val="0"/>
        </c:dLbls>
        <c:gapWidth val="219"/>
        <c:overlap val="-27"/>
        <c:axId val="472146208"/>
        <c:axId val="1767329407"/>
      </c:barChart>
      <c:catAx>
        <c:axId val="47214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767329407"/>
        <c:crosses val="autoZero"/>
        <c:auto val="1"/>
        <c:lblAlgn val="ctr"/>
        <c:lblOffset val="100"/>
        <c:noMultiLvlLbl val="0"/>
      </c:catAx>
      <c:valAx>
        <c:axId val="1767329407"/>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472146208"/>
        <c:crosses val="autoZero"/>
        <c:crossBetween val="between"/>
      </c:valAx>
      <c:spPr>
        <a:noFill/>
        <a:ln>
          <a:noFill/>
        </a:ln>
        <a:effectLst/>
      </c:spPr>
    </c:plotArea>
    <c:legend>
      <c:legendPos val="b"/>
      <c:layout>
        <c:manualLayout>
          <c:xMode val="edge"/>
          <c:yMode val="edge"/>
          <c:x val="0.18511068191947705"/>
          <c:y val="0.77838772736922013"/>
          <c:w val="0.6297786361610459"/>
          <c:h val="0.197158663966500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dPt>
            <c:idx val="8"/>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1-0E5D-4849-85C7-395C79C6050F}"/>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2-0E5D-4849-85C7-395C79C6050F}"/>
              </c:ext>
            </c:extLst>
          </c:dPt>
          <c:cat>
            <c:strRef>
              <c:f>'3.46'!$A$5:$A$32</c:f>
              <c:strCache>
                <c:ptCount val="28"/>
                <c:pt idx="0">
                  <c:v>SE</c:v>
                </c:pt>
                <c:pt idx="1">
                  <c:v>FI</c:v>
                </c:pt>
                <c:pt idx="2">
                  <c:v>DE</c:v>
                </c:pt>
                <c:pt idx="3">
                  <c:v>DK</c:v>
                </c:pt>
                <c:pt idx="4">
                  <c:v>NL</c:v>
                </c:pt>
                <c:pt idx="5">
                  <c:v>AT</c:v>
                </c:pt>
                <c:pt idx="6">
                  <c:v>FR</c:v>
                </c:pt>
                <c:pt idx="7">
                  <c:v>BE</c:v>
                </c:pt>
                <c:pt idx="8">
                  <c:v>EU</c:v>
                </c:pt>
                <c:pt idx="9">
                  <c:v>SI</c:v>
                </c:pt>
                <c:pt idx="10">
                  <c:v>IT</c:v>
                </c:pt>
                <c:pt idx="11">
                  <c:v>IE</c:v>
                </c:pt>
                <c:pt idx="12">
                  <c:v>LU</c:v>
                </c:pt>
                <c:pt idx="13">
                  <c:v>EE</c:v>
                </c:pt>
                <c:pt idx="14">
                  <c:v>ES</c:v>
                </c:pt>
                <c:pt idx="15">
                  <c:v>MT</c:v>
                </c:pt>
                <c:pt idx="16">
                  <c:v>HU</c:v>
                </c:pt>
                <c:pt idx="17">
                  <c:v>PT</c:v>
                </c:pt>
                <c:pt idx="18">
                  <c:v>LV</c:v>
                </c:pt>
                <c:pt idx="19">
                  <c:v>CZ</c:v>
                </c:pt>
                <c:pt idx="20">
                  <c:v>EL</c:v>
                </c:pt>
                <c:pt idx="21">
                  <c:v>SK</c:v>
                </c:pt>
                <c:pt idx="22">
                  <c:v>CY</c:v>
                </c:pt>
                <c:pt idx="23">
                  <c:v>LT</c:v>
                </c:pt>
                <c:pt idx="24">
                  <c:v>BG</c:v>
                </c:pt>
                <c:pt idx="25">
                  <c:v>PL</c:v>
                </c:pt>
                <c:pt idx="26">
                  <c:v>HR</c:v>
                </c:pt>
                <c:pt idx="27">
                  <c:v>RO</c:v>
                </c:pt>
              </c:strCache>
            </c:strRef>
          </c:cat>
          <c:val>
            <c:numRef>
              <c:f>'3.46'!$B$5:$B$32</c:f>
              <c:numCache>
                <c:formatCode>General</c:formatCode>
                <c:ptCount val="28"/>
                <c:pt idx="0">
                  <c:v>8.92</c:v>
                </c:pt>
                <c:pt idx="1">
                  <c:v>7.55</c:v>
                </c:pt>
                <c:pt idx="2">
                  <c:v>6.18</c:v>
                </c:pt>
                <c:pt idx="3">
                  <c:v>5.84</c:v>
                </c:pt>
                <c:pt idx="4">
                  <c:v>4.78</c:v>
                </c:pt>
                <c:pt idx="5">
                  <c:v>4.6900000000000004</c:v>
                </c:pt>
                <c:pt idx="6">
                  <c:v>3.54</c:v>
                </c:pt>
                <c:pt idx="7">
                  <c:v>3.03</c:v>
                </c:pt>
                <c:pt idx="8">
                  <c:v>2.96</c:v>
                </c:pt>
                <c:pt idx="9">
                  <c:v>2.39</c:v>
                </c:pt>
                <c:pt idx="10">
                  <c:v>2.02</c:v>
                </c:pt>
                <c:pt idx="11">
                  <c:v>1.68</c:v>
                </c:pt>
                <c:pt idx="12">
                  <c:v>1.65</c:v>
                </c:pt>
                <c:pt idx="13">
                  <c:v>1.56</c:v>
                </c:pt>
                <c:pt idx="14">
                  <c:v>1.28</c:v>
                </c:pt>
                <c:pt idx="15">
                  <c:v>1.23</c:v>
                </c:pt>
                <c:pt idx="16">
                  <c:v>1.1100000000000001</c:v>
                </c:pt>
                <c:pt idx="17">
                  <c:v>0.85</c:v>
                </c:pt>
                <c:pt idx="18">
                  <c:v>0.77</c:v>
                </c:pt>
                <c:pt idx="19">
                  <c:v>0.71</c:v>
                </c:pt>
                <c:pt idx="20">
                  <c:v>0.56000000000000005</c:v>
                </c:pt>
                <c:pt idx="21">
                  <c:v>0.53</c:v>
                </c:pt>
                <c:pt idx="22">
                  <c:v>0.53</c:v>
                </c:pt>
                <c:pt idx="23">
                  <c:v>0.51</c:v>
                </c:pt>
                <c:pt idx="24">
                  <c:v>0.51</c:v>
                </c:pt>
                <c:pt idx="25">
                  <c:v>0.45</c:v>
                </c:pt>
                <c:pt idx="26">
                  <c:v>0.44</c:v>
                </c:pt>
                <c:pt idx="27">
                  <c:v>0.19</c:v>
                </c:pt>
              </c:numCache>
            </c:numRef>
          </c:val>
          <c:extLst>
            <c:ext xmlns:c16="http://schemas.microsoft.com/office/drawing/2014/chart" uri="{C3380CC4-5D6E-409C-BE32-E72D297353CC}">
              <c16:uniqueId val="{00000000-0E5D-4849-85C7-395C79C6050F}"/>
            </c:ext>
          </c:extLst>
        </c:ser>
        <c:dLbls>
          <c:showLegendKey val="0"/>
          <c:showVal val="0"/>
          <c:showCatName val="0"/>
          <c:showSerName val="0"/>
          <c:showPercent val="0"/>
          <c:showBubbleSize val="0"/>
        </c:dLbls>
        <c:gapWidth val="219"/>
        <c:overlap val="-27"/>
        <c:axId val="1948870919"/>
        <c:axId val="1948861495"/>
      </c:barChart>
      <c:catAx>
        <c:axId val="1948870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948861495"/>
        <c:crosses val="autoZero"/>
        <c:auto val="1"/>
        <c:lblAlgn val="ctr"/>
        <c:lblOffset val="100"/>
        <c:noMultiLvlLbl val="0"/>
      </c:catAx>
      <c:valAx>
        <c:axId val="1948861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9488709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dPt>
            <c:idx val="8"/>
            <c:invertIfNegative val="0"/>
            <c:bubble3D val="0"/>
            <c:spPr>
              <a:solidFill>
                <a:schemeClr val="accent1"/>
              </a:solidFill>
              <a:ln>
                <a:noFill/>
              </a:ln>
              <a:effectLst/>
            </c:spPr>
            <c:extLst>
              <c:ext xmlns:c16="http://schemas.microsoft.com/office/drawing/2014/chart" uri="{C3380CC4-5D6E-409C-BE32-E72D297353CC}">
                <c16:uniqueId val="{00000001-D60E-4C0A-A383-583D45BCCA06}"/>
              </c:ext>
            </c:extLst>
          </c:dPt>
          <c:cat>
            <c:strRef>
              <c:f>'3.47'!$A$5:$A$21</c:f>
              <c:strCache>
                <c:ptCount val="17"/>
                <c:pt idx="0">
                  <c:v>BE</c:v>
                </c:pt>
                <c:pt idx="1">
                  <c:v>LU</c:v>
                </c:pt>
                <c:pt idx="2">
                  <c:v>PL</c:v>
                </c:pt>
                <c:pt idx="3">
                  <c:v>NL</c:v>
                </c:pt>
                <c:pt idx="4">
                  <c:v>MT</c:v>
                </c:pt>
                <c:pt idx="5">
                  <c:v>R</c:v>
                </c:pt>
                <c:pt idx="6">
                  <c:v>LV</c:v>
                </c:pt>
                <c:pt idx="7">
                  <c:v>ES</c:v>
                </c:pt>
                <c:pt idx="8">
                  <c:v>SK</c:v>
                </c:pt>
                <c:pt idx="9">
                  <c:v>PT</c:v>
                </c:pt>
                <c:pt idx="10">
                  <c:v>IT</c:v>
                </c:pt>
                <c:pt idx="11">
                  <c:v>IE</c:v>
                </c:pt>
                <c:pt idx="12">
                  <c:v>HU</c:v>
                </c:pt>
                <c:pt idx="13">
                  <c:v>UK</c:v>
                </c:pt>
                <c:pt idx="14">
                  <c:v>CH</c:v>
                </c:pt>
                <c:pt idx="15">
                  <c:v>US</c:v>
                </c:pt>
                <c:pt idx="16">
                  <c:v>EL</c:v>
                </c:pt>
              </c:strCache>
            </c:strRef>
          </c:cat>
          <c:val>
            <c:numRef>
              <c:f>'3.47'!$B$5:$B$21</c:f>
              <c:numCache>
                <c:formatCode>0%</c:formatCode>
                <c:ptCount val="17"/>
                <c:pt idx="0">
                  <c:v>0.15</c:v>
                </c:pt>
                <c:pt idx="1">
                  <c:v>0.2</c:v>
                </c:pt>
                <c:pt idx="2">
                  <c:v>0.26</c:v>
                </c:pt>
                <c:pt idx="3">
                  <c:v>0.28000000000000003</c:v>
                </c:pt>
                <c:pt idx="4">
                  <c:v>0.28999999999999998</c:v>
                </c:pt>
                <c:pt idx="5">
                  <c:v>0.31</c:v>
                </c:pt>
                <c:pt idx="6">
                  <c:v>0.33</c:v>
                </c:pt>
                <c:pt idx="7">
                  <c:v>0.4</c:v>
                </c:pt>
                <c:pt idx="8">
                  <c:v>0.5</c:v>
                </c:pt>
                <c:pt idx="9">
                  <c:v>0.5</c:v>
                </c:pt>
                <c:pt idx="10">
                  <c:v>0.5</c:v>
                </c:pt>
                <c:pt idx="11">
                  <c:v>0.5</c:v>
                </c:pt>
                <c:pt idx="12">
                  <c:v>0.5</c:v>
                </c:pt>
                <c:pt idx="13">
                  <c:v>0.53</c:v>
                </c:pt>
                <c:pt idx="14">
                  <c:v>0.56000000000000005</c:v>
                </c:pt>
                <c:pt idx="15">
                  <c:v>0.63</c:v>
                </c:pt>
                <c:pt idx="16">
                  <c:v>1</c:v>
                </c:pt>
              </c:numCache>
            </c:numRef>
          </c:val>
          <c:extLst>
            <c:ext xmlns:c16="http://schemas.microsoft.com/office/drawing/2014/chart" uri="{C3380CC4-5D6E-409C-BE32-E72D297353CC}">
              <c16:uniqueId val="{00000000-D60E-4C0A-A383-583D45BCCA06}"/>
            </c:ext>
          </c:extLst>
        </c:ser>
        <c:dLbls>
          <c:showLegendKey val="0"/>
          <c:showVal val="0"/>
          <c:showCatName val="0"/>
          <c:showSerName val="0"/>
          <c:showPercent val="0"/>
          <c:showBubbleSize val="0"/>
        </c:dLbls>
        <c:gapWidth val="219"/>
        <c:overlap val="-27"/>
        <c:axId val="38901016"/>
        <c:axId val="38922840"/>
      </c:barChart>
      <c:catAx>
        <c:axId val="38901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8922840"/>
        <c:crosses val="autoZero"/>
        <c:auto val="1"/>
        <c:lblAlgn val="ctr"/>
        <c:lblOffset val="100"/>
        <c:noMultiLvlLbl val="0"/>
      </c:catAx>
      <c:valAx>
        <c:axId val="389228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8901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2016</c:v>
              </c:pt>
              <c:pt idx="1">
                <c:v>2017</c:v>
              </c:pt>
              <c:pt idx="2">
                <c:v>2018</c:v>
              </c:pt>
              <c:pt idx="3">
                <c:v>2019</c:v>
              </c:pt>
              <c:pt idx="4">
                <c:v>2020</c:v>
              </c:pt>
              <c:pt idx="5">
                <c:v>2021</c:v>
              </c:pt>
              <c:pt idx="6">
                <c:v>2022</c:v>
              </c:pt>
            </c:strLit>
          </c:cat>
          <c:val>
            <c:numLit>
              <c:formatCode>General</c:formatCode>
              <c:ptCount val="7"/>
              <c:pt idx="0">
                <c:v>4.9535988</c:v>
              </c:pt>
              <c:pt idx="1">
                <c:v>5.1375307800000005</c:v>
              </c:pt>
              <c:pt idx="2">
                <c:v>7.7784529199999994</c:v>
              </c:pt>
              <c:pt idx="3">
                <c:v>6.8109300119999991</c:v>
              </c:pt>
              <c:pt idx="4">
                <c:v>6.4725047879999993</c:v>
              </c:pt>
              <c:pt idx="5">
                <c:v>7.1609296680000005</c:v>
              </c:pt>
              <c:pt idx="6">
                <c:v>7.4888035559999988</c:v>
              </c:pt>
            </c:numLit>
          </c:val>
          <c:extLst>
            <c:ext xmlns:c16="http://schemas.microsoft.com/office/drawing/2014/chart" uri="{C3380CC4-5D6E-409C-BE32-E72D297353CC}">
              <c16:uniqueId val="{00000004-A1D1-49F0-B9F2-74DF48F56DE1}"/>
            </c:ext>
          </c:extLst>
        </c:ser>
        <c:dLbls>
          <c:showLegendKey val="0"/>
          <c:showVal val="0"/>
          <c:showCatName val="0"/>
          <c:showSerName val="0"/>
          <c:showPercent val="0"/>
          <c:showBubbleSize val="0"/>
        </c:dLbls>
        <c:gapWidth val="219"/>
        <c:overlap val="-27"/>
        <c:axId val="2028324848"/>
        <c:axId val="2028323408"/>
      </c:barChart>
      <c:catAx>
        <c:axId val="202832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2028323408"/>
        <c:crosses val="autoZero"/>
        <c:auto val="1"/>
        <c:lblAlgn val="ctr"/>
        <c:lblOffset val="100"/>
        <c:noMultiLvlLbl val="0"/>
      </c:catAx>
      <c:valAx>
        <c:axId val="20283234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20283248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základný výskum</c:v>
          </c:tx>
          <c:spPr>
            <a:solidFill>
              <a:schemeClr val="bg2"/>
            </a:solidFill>
            <a:ln>
              <a:noFill/>
            </a:ln>
            <a:effectLst/>
          </c:spPr>
          <c:invertIfNegative val="0"/>
          <c:cat>
            <c:strLit>
              <c:ptCount val="28"/>
              <c:pt idx="0">
                <c:v>CH</c:v>
              </c:pt>
              <c:pt idx="1">
                <c:v>MT</c:v>
              </c:pt>
              <c:pt idx="2">
                <c:v>IE</c:v>
              </c:pt>
              <c:pt idx="3">
                <c:v>EL</c:v>
              </c:pt>
              <c:pt idx="4">
                <c:v>LU</c:v>
              </c:pt>
              <c:pt idx="5">
                <c:v>BE</c:v>
              </c:pt>
              <c:pt idx="6">
                <c:v>KO</c:v>
              </c:pt>
              <c:pt idx="7">
                <c:v>SK</c:v>
              </c:pt>
              <c:pt idx="8">
                <c:v>PL</c:v>
              </c:pt>
              <c:pt idx="9">
                <c:v>IT</c:v>
              </c:pt>
              <c:pt idx="10">
                <c:v>SI</c:v>
              </c:pt>
              <c:pt idx="11">
                <c:v>HU</c:v>
              </c:pt>
              <c:pt idx="12">
                <c:v>FR</c:v>
              </c:pt>
              <c:pt idx="13">
                <c:v>JP</c:v>
              </c:pt>
              <c:pt idx="14">
                <c:v>US</c:v>
              </c:pt>
              <c:pt idx="15">
                <c:v>LV</c:v>
              </c:pt>
              <c:pt idx="16">
                <c:v>LT</c:v>
              </c:pt>
              <c:pt idx="17">
                <c:v>CY</c:v>
              </c:pt>
              <c:pt idx="18">
                <c:v>AT</c:v>
              </c:pt>
              <c:pt idx="19">
                <c:v>DK</c:v>
              </c:pt>
              <c:pt idx="20">
                <c:v>ES</c:v>
              </c:pt>
              <c:pt idx="21">
                <c:v>CZ</c:v>
              </c:pt>
              <c:pt idx="22">
                <c:v>RO</c:v>
              </c:pt>
              <c:pt idx="23">
                <c:v>PT</c:v>
              </c:pt>
              <c:pt idx="24">
                <c:v>EE</c:v>
              </c:pt>
              <c:pt idx="25">
                <c:v>HR</c:v>
              </c:pt>
              <c:pt idx="26">
                <c:v>BG</c:v>
              </c:pt>
              <c:pt idx="27">
                <c:v>CN</c:v>
              </c:pt>
            </c:strLit>
          </c:cat>
          <c:val>
            <c:numLit>
              <c:formatCode>General</c:formatCode>
              <c:ptCount val="28"/>
              <c:pt idx="0">
                <c:v>0.26306621312607287</c:v>
              </c:pt>
              <c:pt idx="1">
                <c:v>0.20846584055269218</c:v>
              </c:pt>
              <c:pt idx="2">
                <c:v>0.19720885153490439</c:v>
              </c:pt>
              <c:pt idx="3">
                <c:v>0.15157233798309386</c:v>
              </c:pt>
              <c:pt idx="4">
                <c:v>0.14549538307961069</c:v>
              </c:pt>
              <c:pt idx="5">
                <c:v>0.10993576133195448</c:v>
              </c:pt>
              <c:pt idx="6">
                <c:v>0.10513967765729723</c:v>
              </c:pt>
              <c:pt idx="7">
                <c:v>9.9445187769884077E-2</c:v>
              </c:pt>
              <c:pt idx="8">
                <c:v>8.918428309425272E-2</c:v>
              </c:pt>
              <c:pt idx="9">
                <c:v>8.1711036360641157E-2</c:v>
              </c:pt>
              <c:pt idx="10">
                <c:v>8.115393780531395E-2</c:v>
              </c:pt>
              <c:pt idx="11">
                <c:v>7.9136934857412369E-2</c:v>
              </c:pt>
              <c:pt idx="12">
                <c:v>7.6466920572691138E-2</c:v>
              </c:pt>
              <c:pt idx="13">
                <c:v>7.3769800513931033E-2</c:v>
              </c:pt>
              <c:pt idx="14">
                <c:v>6.5198836606014041E-2</c:v>
              </c:pt>
              <c:pt idx="15">
                <c:v>6.1617259040819487E-2</c:v>
              </c:pt>
              <c:pt idx="16">
                <c:v>6.0309649317814448E-2</c:v>
              </c:pt>
              <c:pt idx="17">
                <c:v>5.5980358626081014E-2</c:v>
              </c:pt>
              <c:pt idx="18">
                <c:v>5.3159606603755363E-2</c:v>
              </c:pt>
              <c:pt idx="19">
                <c:v>5.1450208982693521E-2</c:v>
              </c:pt>
              <c:pt idx="20">
                <c:v>4.4822080291970802E-2</c:v>
              </c:pt>
              <c:pt idx="21">
                <c:v>3.3409545114043988E-2</c:v>
              </c:pt>
              <c:pt idx="22">
                <c:v>3.0564208954533593E-2</c:v>
              </c:pt>
              <c:pt idx="23">
                <c:v>2.8997700101976612E-2</c:v>
              </c:pt>
              <c:pt idx="24">
                <c:v>2.6183359188769909E-2</c:v>
              </c:pt>
              <c:pt idx="25">
                <c:v>1.9309227630894765E-2</c:v>
              </c:pt>
              <c:pt idx="26">
                <c:v>1.3230620325062899E-2</c:v>
              </c:pt>
              <c:pt idx="27">
                <c:v>5.1199887052189065E-3</c:v>
              </c:pt>
            </c:numLit>
          </c:val>
          <c:extLst>
            <c:ext xmlns:c16="http://schemas.microsoft.com/office/drawing/2014/chart" uri="{C3380CC4-5D6E-409C-BE32-E72D297353CC}">
              <c16:uniqueId val="{00000000-B3E7-4573-8669-00DE3A69E7C5}"/>
            </c:ext>
          </c:extLst>
        </c:ser>
        <c:ser>
          <c:idx val="1"/>
          <c:order val="1"/>
          <c:tx>
            <c:v>aplikovaný výskum</c:v>
          </c:tx>
          <c:spPr>
            <a:solidFill>
              <a:srgbClr val="C9CAF5"/>
            </a:solidFill>
            <a:ln>
              <a:noFill/>
            </a:ln>
            <a:effectLst/>
          </c:spPr>
          <c:invertIfNegative val="0"/>
          <c:cat>
            <c:strLit>
              <c:ptCount val="28"/>
              <c:pt idx="0">
                <c:v>CH</c:v>
              </c:pt>
              <c:pt idx="1">
                <c:v>MT</c:v>
              </c:pt>
              <c:pt idx="2">
                <c:v>IE</c:v>
              </c:pt>
              <c:pt idx="3">
                <c:v>EL</c:v>
              </c:pt>
              <c:pt idx="4">
                <c:v>LU</c:v>
              </c:pt>
              <c:pt idx="5">
                <c:v>BE</c:v>
              </c:pt>
              <c:pt idx="6">
                <c:v>KO</c:v>
              </c:pt>
              <c:pt idx="7">
                <c:v>SK</c:v>
              </c:pt>
              <c:pt idx="8">
                <c:v>PL</c:v>
              </c:pt>
              <c:pt idx="9">
                <c:v>IT</c:v>
              </c:pt>
              <c:pt idx="10">
                <c:v>SI</c:v>
              </c:pt>
              <c:pt idx="11">
                <c:v>HU</c:v>
              </c:pt>
              <c:pt idx="12">
                <c:v>FR</c:v>
              </c:pt>
              <c:pt idx="13">
                <c:v>JP</c:v>
              </c:pt>
              <c:pt idx="14">
                <c:v>US</c:v>
              </c:pt>
              <c:pt idx="15">
                <c:v>LV</c:v>
              </c:pt>
              <c:pt idx="16">
                <c:v>LT</c:v>
              </c:pt>
              <c:pt idx="17">
                <c:v>CY</c:v>
              </c:pt>
              <c:pt idx="18">
                <c:v>AT</c:v>
              </c:pt>
              <c:pt idx="19">
                <c:v>DK</c:v>
              </c:pt>
              <c:pt idx="20">
                <c:v>ES</c:v>
              </c:pt>
              <c:pt idx="21">
                <c:v>CZ</c:v>
              </c:pt>
              <c:pt idx="22">
                <c:v>RO</c:v>
              </c:pt>
              <c:pt idx="23">
                <c:v>PT</c:v>
              </c:pt>
              <c:pt idx="24">
                <c:v>EE</c:v>
              </c:pt>
              <c:pt idx="25">
                <c:v>HR</c:v>
              </c:pt>
              <c:pt idx="26">
                <c:v>BG</c:v>
              </c:pt>
              <c:pt idx="27">
                <c:v>CN</c:v>
              </c:pt>
            </c:strLit>
          </c:cat>
          <c:val>
            <c:numLit>
              <c:formatCode>General</c:formatCode>
              <c:ptCount val="28"/>
              <c:pt idx="0">
                <c:v>0.33937912561565714</c:v>
              </c:pt>
              <c:pt idx="1">
                <c:v>0.41548780933581902</c:v>
              </c:pt>
              <c:pt idx="2">
                <c:v>0.23292798500381109</c:v>
              </c:pt>
              <c:pt idx="3">
                <c:v>0.32743416704351752</c:v>
              </c:pt>
              <c:pt idx="4">
                <c:v>0.52707761417519339</c:v>
              </c:pt>
              <c:pt idx="5">
                <c:v>0.4591146148354136</c:v>
              </c:pt>
              <c:pt idx="6">
                <c:v>0.20012683226589151</c:v>
              </c:pt>
              <c:pt idx="7">
                <c:v>0.23493884280760999</c:v>
              </c:pt>
              <c:pt idx="8">
                <c:v>0.1603528464893865</c:v>
              </c:pt>
              <c:pt idx="9">
                <c:v>0.36564253149446146</c:v>
              </c:pt>
              <c:pt idx="10">
                <c:v>0.42097581317764798</c:v>
              </c:pt>
              <c:pt idx="11">
                <c:v>0.21325076912632251</c:v>
              </c:pt>
              <c:pt idx="12">
                <c:v>0.41471386736883581</c:v>
              </c:pt>
              <c:pt idx="13">
                <c:v>0.15942663617471545</c:v>
              </c:pt>
              <c:pt idx="14">
                <c:v>0.15228539942806515</c:v>
              </c:pt>
              <c:pt idx="15">
                <c:v>0.26711159397796058</c:v>
              </c:pt>
              <c:pt idx="16">
                <c:v>0.47862635975538531</c:v>
              </c:pt>
              <c:pt idx="17">
                <c:v>0.58224214589338941</c:v>
              </c:pt>
              <c:pt idx="18">
                <c:v>0.31109412659045577</c:v>
              </c:pt>
              <c:pt idx="19">
                <c:v>0.24667415862047906</c:v>
              </c:pt>
              <c:pt idx="20">
                <c:v>0.50330748175182483</c:v>
              </c:pt>
              <c:pt idx="21">
                <c:v>0.52927416604368993</c:v>
              </c:pt>
              <c:pt idx="22">
                <c:v>0.74274628601254677</c:v>
              </c:pt>
              <c:pt idx="23">
                <c:v>0.3489232788734839</c:v>
              </c:pt>
              <c:pt idx="24">
                <c:v>0.23058004464792461</c:v>
              </c:pt>
              <c:pt idx="25">
                <c:v>0.26307614362092185</c:v>
              </c:pt>
              <c:pt idx="26">
                <c:v>0.67368620647691935</c:v>
              </c:pt>
              <c:pt idx="27">
                <c:v>3.0266078880366028E-2</c:v>
              </c:pt>
            </c:numLit>
          </c:val>
          <c:extLst>
            <c:ext xmlns:c16="http://schemas.microsoft.com/office/drawing/2014/chart" uri="{C3380CC4-5D6E-409C-BE32-E72D297353CC}">
              <c16:uniqueId val="{00000001-B3E7-4573-8669-00DE3A69E7C5}"/>
            </c:ext>
          </c:extLst>
        </c:ser>
        <c:ser>
          <c:idx val="2"/>
          <c:order val="2"/>
          <c:tx>
            <c:v>vývoj</c:v>
          </c:tx>
          <c:spPr>
            <a:solidFill>
              <a:schemeClr val="accent1"/>
            </a:solidFill>
            <a:ln>
              <a:noFill/>
            </a:ln>
            <a:effectLst/>
          </c:spPr>
          <c:invertIfNegative val="0"/>
          <c:cat>
            <c:strLit>
              <c:ptCount val="28"/>
              <c:pt idx="0">
                <c:v>CH</c:v>
              </c:pt>
              <c:pt idx="1">
                <c:v>MT</c:v>
              </c:pt>
              <c:pt idx="2">
                <c:v>IE</c:v>
              </c:pt>
              <c:pt idx="3">
                <c:v>EL</c:v>
              </c:pt>
              <c:pt idx="4">
                <c:v>LU</c:v>
              </c:pt>
              <c:pt idx="5">
                <c:v>BE</c:v>
              </c:pt>
              <c:pt idx="6">
                <c:v>KO</c:v>
              </c:pt>
              <c:pt idx="7">
                <c:v>SK</c:v>
              </c:pt>
              <c:pt idx="8">
                <c:v>PL</c:v>
              </c:pt>
              <c:pt idx="9">
                <c:v>IT</c:v>
              </c:pt>
              <c:pt idx="10">
                <c:v>SI</c:v>
              </c:pt>
              <c:pt idx="11">
                <c:v>HU</c:v>
              </c:pt>
              <c:pt idx="12">
                <c:v>FR</c:v>
              </c:pt>
              <c:pt idx="13">
                <c:v>JP</c:v>
              </c:pt>
              <c:pt idx="14">
                <c:v>US</c:v>
              </c:pt>
              <c:pt idx="15">
                <c:v>LV</c:v>
              </c:pt>
              <c:pt idx="16">
                <c:v>LT</c:v>
              </c:pt>
              <c:pt idx="17">
                <c:v>CY</c:v>
              </c:pt>
              <c:pt idx="18">
                <c:v>AT</c:v>
              </c:pt>
              <c:pt idx="19">
                <c:v>DK</c:v>
              </c:pt>
              <c:pt idx="20">
                <c:v>ES</c:v>
              </c:pt>
              <c:pt idx="21">
                <c:v>CZ</c:v>
              </c:pt>
              <c:pt idx="22">
                <c:v>RO</c:v>
              </c:pt>
              <c:pt idx="23">
                <c:v>PT</c:v>
              </c:pt>
              <c:pt idx="24">
                <c:v>EE</c:v>
              </c:pt>
              <c:pt idx="25">
                <c:v>HR</c:v>
              </c:pt>
              <c:pt idx="26">
                <c:v>BG</c:v>
              </c:pt>
              <c:pt idx="27">
                <c:v>CN</c:v>
              </c:pt>
            </c:strLit>
          </c:cat>
          <c:val>
            <c:numLit>
              <c:formatCode>General</c:formatCode>
              <c:ptCount val="28"/>
              <c:pt idx="0">
                <c:v>0.39755466125826994</c:v>
              </c:pt>
              <c:pt idx="1">
                <c:v>0.37604635011148885</c:v>
              </c:pt>
              <c:pt idx="2">
                <c:v>0.56986316346128452</c:v>
              </c:pt>
              <c:pt idx="3">
                <c:v>0.52099349497338854</c:v>
              </c:pt>
              <c:pt idx="4">
                <c:v>0.32742700274519587</c:v>
              </c:pt>
              <c:pt idx="5">
                <c:v>0.43094962383263202</c:v>
              </c:pt>
              <c:pt idx="6">
                <c:v>0.69473349007681129</c:v>
              </c:pt>
              <c:pt idx="7">
                <c:v>0.66561596942250589</c:v>
              </c:pt>
              <c:pt idx="8">
                <c:v>0.75046287041636084</c:v>
              </c:pt>
              <c:pt idx="9">
                <c:v>0.55264643214489739</c:v>
              </c:pt>
              <c:pt idx="10">
                <c:v>0.49787024901703797</c:v>
              </c:pt>
              <c:pt idx="11">
                <c:v>0.70761229601626507</c:v>
              </c:pt>
              <c:pt idx="12">
                <c:v>0.50881921205847291</c:v>
              </c:pt>
              <c:pt idx="13">
                <c:v>0.76680356331135346</c:v>
              </c:pt>
              <c:pt idx="14">
                <c:v>0.78251576396592082</c:v>
              </c:pt>
              <c:pt idx="15">
                <c:v>0.67127114698121981</c:v>
              </c:pt>
              <c:pt idx="16">
                <c:v>0.46106399092680023</c:v>
              </c:pt>
              <c:pt idx="17">
                <c:v>0.36177749548052962</c:v>
              </c:pt>
              <c:pt idx="18">
                <c:v>0.63574626680578883</c:v>
              </c:pt>
              <c:pt idx="19">
                <c:v>0.70187563239682738</c:v>
              </c:pt>
              <c:pt idx="20">
                <c:v>0.45187043795620441</c:v>
              </c:pt>
              <c:pt idx="21">
                <c:v>0.43731628884226614</c:v>
              </c:pt>
              <c:pt idx="22">
                <c:v>0.22668950503291965</c:v>
              </c:pt>
              <c:pt idx="23">
                <c:v>0.62207902102453949</c:v>
              </c:pt>
              <c:pt idx="24">
                <c:v>0.7432365961633054</c:v>
              </c:pt>
              <c:pt idx="25">
                <c:v>0.71761462874818338</c:v>
              </c:pt>
              <c:pt idx="26">
                <c:v>0.31308317319801782</c:v>
              </c:pt>
              <c:pt idx="27">
                <c:v>0.96461393241441507</c:v>
              </c:pt>
            </c:numLit>
          </c:val>
          <c:extLst>
            <c:ext xmlns:c16="http://schemas.microsoft.com/office/drawing/2014/chart" uri="{C3380CC4-5D6E-409C-BE32-E72D297353CC}">
              <c16:uniqueId val="{00000002-B3E7-4573-8669-00DE3A69E7C5}"/>
            </c:ext>
          </c:extLst>
        </c:ser>
        <c:dLbls>
          <c:showLegendKey val="0"/>
          <c:showVal val="0"/>
          <c:showCatName val="0"/>
          <c:showSerName val="0"/>
          <c:showPercent val="0"/>
          <c:showBubbleSize val="0"/>
        </c:dLbls>
        <c:gapWidth val="150"/>
        <c:overlap val="100"/>
        <c:axId val="1371920848"/>
        <c:axId val="1371921328"/>
      </c:barChart>
      <c:catAx>
        <c:axId val="1371920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Calibri"/>
                <a:ea typeface="Calibri"/>
                <a:cs typeface="Calibri"/>
              </a:defRPr>
            </a:pPr>
            <a:endParaRPr lang="sk-SK"/>
          </a:p>
        </c:txPr>
        <c:crossAx val="1371921328"/>
        <c:crosses val="autoZero"/>
        <c:auto val="1"/>
        <c:lblAlgn val="ctr"/>
        <c:lblOffset val="100"/>
        <c:noMultiLvlLbl val="0"/>
      </c:catAx>
      <c:valAx>
        <c:axId val="13719213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alibri"/>
                <a:ea typeface="Calibri"/>
                <a:cs typeface="Calibri"/>
              </a:defRPr>
            </a:pPr>
            <a:endParaRPr lang="sk-SK"/>
          </a:p>
        </c:txPr>
        <c:crossAx val="1371920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Calibri"/>
              <a:ea typeface="Calibri"/>
              <a:cs typeface="Calibri"/>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Narrow" panose="020B0606020202030204" pitchFamily="34" charset="0"/>
        </a:defRPr>
      </a:pPr>
      <a:endParaRPr lang="sk-SK"/>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'4.2'!$A$5</c:f>
              <c:strCache>
                <c:ptCount val="1"/>
                <c:pt idx="0">
                  <c:v>celé texty</c:v>
                </c:pt>
              </c:strCache>
            </c:strRef>
          </c:tx>
          <c:spPr>
            <a:ln w="28575" cap="rnd">
              <a:solidFill>
                <a:schemeClr val="bg2"/>
              </a:solidFill>
              <a:round/>
            </a:ln>
            <a:effectLst/>
          </c:spPr>
          <c:marker>
            <c:symbol val="none"/>
          </c:marker>
          <c:cat>
            <c:numRef>
              <c:f>'4.2'!$B$4:$N$4</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'4.2'!$B$5:$N$5</c:f>
              <c:numCache>
                <c:formatCode>General</c:formatCode>
                <c:ptCount val="13"/>
                <c:pt idx="0">
                  <c:v>960154</c:v>
                </c:pt>
                <c:pt idx="1">
                  <c:v>1080451</c:v>
                </c:pt>
                <c:pt idx="2">
                  <c:v>1305179</c:v>
                </c:pt>
                <c:pt idx="3">
                  <c:v>1352975</c:v>
                </c:pt>
                <c:pt idx="4">
                  <c:v>1366468</c:v>
                </c:pt>
                <c:pt idx="5">
                  <c:v>1161781</c:v>
                </c:pt>
                <c:pt idx="6">
                  <c:v>1643513</c:v>
                </c:pt>
                <c:pt idx="7">
                  <c:v>1517636</c:v>
                </c:pt>
                <c:pt idx="8">
                  <c:v>1130233</c:v>
                </c:pt>
                <c:pt idx="9">
                  <c:v>1807204</c:v>
                </c:pt>
                <c:pt idx="10">
                  <c:v>1545024</c:v>
                </c:pt>
                <c:pt idx="11">
                  <c:v>1824956</c:v>
                </c:pt>
                <c:pt idx="12">
                  <c:v>1969383</c:v>
                </c:pt>
              </c:numCache>
            </c:numRef>
          </c:val>
          <c:smooth val="0"/>
          <c:extLst>
            <c:ext xmlns:c16="http://schemas.microsoft.com/office/drawing/2014/chart" uri="{C3380CC4-5D6E-409C-BE32-E72D297353CC}">
              <c16:uniqueId val="{00000000-DBE4-4F06-AD3E-220537D5AE59}"/>
            </c:ext>
          </c:extLst>
        </c:ser>
        <c:ser>
          <c:idx val="1"/>
          <c:order val="1"/>
          <c:tx>
            <c:strRef>
              <c:f>'4.2'!$A$6</c:f>
              <c:strCache>
                <c:ptCount val="1"/>
                <c:pt idx="0">
                  <c:v>vyhľadávania</c:v>
                </c:pt>
              </c:strCache>
            </c:strRef>
          </c:tx>
          <c:spPr>
            <a:ln w="28575" cap="rnd">
              <a:solidFill>
                <a:schemeClr val="tx2"/>
              </a:solidFill>
              <a:round/>
            </a:ln>
            <a:effectLst/>
          </c:spPr>
          <c:marker>
            <c:symbol val="none"/>
          </c:marker>
          <c:cat>
            <c:numRef>
              <c:f>'4.2'!$B$4:$N$4</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'4.2'!$B$6:$N$6</c:f>
              <c:numCache>
                <c:formatCode>General</c:formatCode>
                <c:ptCount val="13"/>
                <c:pt idx="0">
                  <c:v>519721</c:v>
                </c:pt>
                <c:pt idx="1">
                  <c:v>848537</c:v>
                </c:pt>
                <c:pt idx="2">
                  <c:v>976230</c:v>
                </c:pt>
                <c:pt idx="3">
                  <c:v>1019968</c:v>
                </c:pt>
                <c:pt idx="4">
                  <c:v>1261230</c:v>
                </c:pt>
                <c:pt idx="5">
                  <c:v>1205194</c:v>
                </c:pt>
                <c:pt idx="6">
                  <c:v>1069690</c:v>
                </c:pt>
                <c:pt idx="7">
                  <c:v>1445014</c:v>
                </c:pt>
                <c:pt idx="8">
                  <c:v>1796154</c:v>
                </c:pt>
                <c:pt idx="9">
                  <c:v>2177566</c:v>
                </c:pt>
                <c:pt idx="10">
                  <c:v>2171741</c:v>
                </c:pt>
                <c:pt idx="11">
                  <c:v>2471385</c:v>
                </c:pt>
                <c:pt idx="12">
                  <c:v>1704796</c:v>
                </c:pt>
              </c:numCache>
            </c:numRef>
          </c:val>
          <c:smooth val="0"/>
          <c:extLst>
            <c:ext xmlns:c16="http://schemas.microsoft.com/office/drawing/2014/chart" uri="{C3380CC4-5D6E-409C-BE32-E72D297353CC}">
              <c16:uniqueId val="{00000001-DBE4-4F06-AD3E-220537D5AE59}"/>
            </c:ext>
          </c:extLst>
        </c:ser>
        <c:dLbls>
          <c:showLegendKey val="0"/>
          <c:showVal val="0"/>
          <c:showCatName val="0"/>
          <c:showSerName val="0"/>
          <c:showPercent val="0"/>
          <c:showBubbleSize val="0"/>
        </c:dLbls>
        <c:smooth val="0"/>
        <c:axId val="20529744"/>
        <c:axId val="1496879023"/>
      </c:lineChart>
      <c:catAx>
        <c:axId val="2052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496879023"/>
        <c:crosses val="autoZero"/>
        <c:auto val="1"/>
        <c:lblAlgn val="ctr"/>
        <c:lblOffset val="100"/>
        <c:noMultiLvlLbl val="0"/>
      </c:catAx>
      <c:valAx>
        <c:axId val="14968790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2052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'4.3'!$B$4</c:f>
              <c:strCache>
                <c:ptCount val="1"/>
                <c:pt idx="0">
                  <c:v>podiel koordinátorov v žiadostiach</c:v>
                </c:pt>
              </c:strCache>
            </c:strRef>
          </c:tx>
          <c:spPr>
            <a:solidFill>
              <a:schemeClr val="bg2">
                <a:lumMod val="20000"/>
                <a:lumOff val="80000"/>
              </a:schemeClr>
            </a:solidFill>
            <a:ln>
              <a:noFill/>
            </a:ln>
            <a:effectLst/>
          </c:spPr>
          <c:invertIfNegative val="0"/>
          <c:dPt>
            <c:idx val="8"/>
            <c:invertIfNegative val="0"/>
            <c:bubble3D val="0"/>
            <c:spPr>
              <a:solidFill>
                <a:schemeClr val="accent1"/>
              </a:solidFill>
              <a:ln>
                <a:noFill/>
              </a:ln>
              <a:effectLst/>
            </c:spPr>
            <c:extLst>
              <c:ext xmlns:c16="http://schemas.microsoft.com/office/drawing/2014/chart" uri="{C3380CC4-5D6E-409C-BE32-E72D297353CC}">
                <c16:uniqueId val="{00000002-8749-4AE2-B6D8-17FEBDE4EFE7}"/>
              </c:ext>
            </c:extLst>
          </c:dPt>
          <c:dPt>
            <c:idx val="11"/>
            <c:invertIfNegative val="0"/>
            <c:bubble3D val="0"/>
            <c:spPr>
              <a:solidFill>
                <a:schemeClr val="tx2"/>
              </a:solidFill>
              <a:ln>
                <a:noFill/>
              </a:ln>
              <a:effectLst/>
            </c:spPr>
            <c:extLst>
              <c:ext xmlns:c16="http://schemas.microsoft.com/office/drawing/2014/chart" uri="{C3380CC4-5D6E-409C-BE32-E72D297353CC}">
                <c16:uniqueId val="{00000003-8749-4AE2-B6D8-17FEBDE4EFE7}"/>
              </c:ext>
            </c:extLst>
          </c:dPt>
          <c:cat>
            <c:strRef>
              <c:f>'4.3'!$A$5:$A$32</c:f>
              <c:strCache>
                <c:ptCount val="28"/>
                <c:pt idx="0">
                  <c:v>DK</c:v>
                </c:pt>
                <c:pt idx="1">
                  <c:v>IE</c:v>
                </c:pt>
                <c:pt idx="2">
                  <c:v>FI</c:v>
                </c:pt>
                <c:pt idx="3">
                  <c:v>HU</c:v>
                </c:pt>
                <c:pt idx="4">
                  <c:v>ES</c:v>
                </c:pt>
                <c:pt idx="5">
                  <c:v>EE</c:v>
                </c:pt>
                <c:pt idx="6">
                  <c:v>SE</c:v>
                </c:pt>
                <c:pt idx="7">
                  <c:v>IT</c:v>
                </c:pt>
                <c:pt idx="8">
                  <c:v>SK</c:v>
                </c:pt>
                <c:pt idx="9">
                  <c:v>FR</c:v>
                </c:pt>
                <c:pt idx="10">
                  <c:v>LV</c:v>
                </c:pt>
                <c:pt idx="11">
                  <c:v>EÚ 27</c:v>
                </c:pt>
                <c:pt idx="12">
                  <c:v>NL</c:v>
                </c:pt>
                <c:pt idx="13">
                  <c:v>BG</c:v>
                </c:pt>
                <c:pt idx="14">
                  <c:v>PL</c:v>
                </c:pt>
                <c:pt idx="15">
                  <c:v>SI</c:v>
                </c:pt>
                <c:pt idx="16">
                  <c:v>PT</c:v>
                </c:pt>
                <c:pt idx="17">
                  <c:v>CZ</c:v>
                </c:pt>
                <c:pt idx="18">
                  <c:v>AT</c:v>
                </c:pt>
                <c:pt idx="19">
                  <c:v>DE</c:v>
                </c:pt>
                <c:pt idx="20">
                  <c:v>LT</c:v>
                </c:pt>
                <c:pt idx="21">
                  <c:v>MT</c:v>
                </c:pt>
                <c:pt idx="22">
                  <c:v>BE</c:v>
                </c:pt>
                <c:pt idx="23">
                  <c:v>CY</c:v>
                </c:pt>
                <c:pt idx="24">
                  <c:v>LU</c:v>
                </c:pt>
                <c:pt idx="25">
                  <c:v>HR</c:v>
                </c:pt>
                <c:pt idx="26">
                  <c:v>RO</c:v>
                </c:pt>
                <c:pt idx="27">
                  <c:v>EL</c:v>
                </c:pt>
              </c:strCache>
            </c:strRef>
          </c:cat>
          <c:val>
            <c:numRef>
              <c:f>'4.3'!$B$5:$B$32</c:f>
              <c:numCache>
                <c:formatCode>0%</c:formatCode>
                <c:ptCount val="28"/>
                <c:pt idx="0">
                  <c:v>0.34370000000000001</c:v>
                </c:pt>
                <c:pt idx="1">
                  <c:v>0.32240000000000002</c:v>
                </c:pt>
                <c:pt idx="2">
                  <c:v>0.32090000000000002</c:v>
                </c:pt>
                <c:pt idx="3">
                  <c:v>0.32</c:v>
                </c:pt>
                <c:pt idx="4">
                  <c:v>0.31480000000000002</c:v>
                </c:pt>
                <c:pt idx="5">
                  <c:v>0.30570000000000003</c:v>
                </c:pt>
                <c:pt idx="6">
                  <c:v>0.3034</c:v>
                </c:pt>
                <c:pt idx="7">
                  <c:v>0.29880000000000001</c:v>
                </c:pt>
                <c:pt idx="8">
                  <c:v>0.28920000000000001</c:v>
                </c:pt>
                <c:pt idx="9">
                  <c:v>0.2873</c:v>
                </c:pt>
                <c:pt idx="10">
                  <c:v>0.27810000000000001</c:v>
                </c:pt>
                <c:pt idx="11">
                  <c:v>0.26889999999999997</c:v>
                </c:pt>
                <c:pt idx="12">
                  <c:v>0.2621</c:v>
                </c:pt>
                <c:pt idx="13">
                  <c:v>0.25800000000000001</c:v>
                </c:pt>
                <c:pt idx="14">
                  <c:v>0.25719999999999998</c:v>
                </c:pt>
                <c:pt idx="15">
                  <c:v>0.24690000000000001</c:v>
                </c:pt>
                <c:pt idx="16">
                  <c:v>0.2465</c:v>
                </c:pt>
                <c:pt idx="17">
                  <c:v>0.23949999999999999</c:v>
                </c:pt>
                <c:pt idx="18">
                  <c:v>0.23180000000000001</c:v>
                </c:pt>
                <c:pt idx="19">
                  <c:v>0.23119999999999999</c:v>
                </c:pt>
                <c:pt idx="20">
                  <c:v>0.21410000000000001</c:v>
                </c:pt>
                <c:pt idx="21">
                  <c:v>0.2011</c:v>
                </c:pt>
                <c:pt idx="22">
                  <c:v>0.2001</c:v>
                </c:pt>
                <c:pt idx="23">
                  <c:v>0.1933</c:v>
                </c:pt>
                <c:pt idx="24">
                  <c:v>0.18709999999999999</c:v>
                </c:pt>
                <c:pt idx="25">
                  <c:v>0.18190000000000001</c:v>
                </c:pt>
                <c:pt idx="26">
                  <c:v>0.18110000000000001</c:v>
                </c:pt>
                <c:pt idx="27">
                  <c:v>0.1709</c:v>
                </c:pt>
              </c:numCache>
            </c:numRef>
          </c:val>
          <c:extLst>
            <c:ext xmlns:c16="http://schemas.microsoft.com/office/drawing/2014/chart" uri="{C3380CC4-5D6E-409C-BE32-E72D297353CC}">
              <c16:uniqueId val="{00000000-8749-4AE2-B6D8-17FEBDE4EFE7}"/>
            </c:ext>
          </c:extLst>
        </c:ser>
        <c:dLbls>
          <c:showLegendKey val="0"/>
          <c:showVal val="0"/>
          <c:showCatName val="0"/>
          <c:showSerName val="0"/>
          <c:showPercent val="0"/>
          <c:showBubbleSize val="0"/>
        </c:dLbls>
        <c:gapWidth val="219"/>
        <c:overlap val="-27"/>
        <c:axId val="1492998671"/>
        <c:axId val="166585760"/>
      </c:barChart>
      <c:lineChart>
        <c:grouping val="standard"/>
        <c:varyColors val="0"/>
        <c:ser>
          <c:idx val="1"/>
          <c:order val="1"/>
          <c:tx>
            <c:strRef>
              <c:f>'4.3'!$C$4</c:f>
              <c:strCache>
                <c:ptCount val="1"/>
                <c:pt idx="0">
                  <c:v>podiel koordinátorov v úspešných žiadostiach</c:v>
                </c:pt>
              </c:strCache>
            </c:strRef>
          </c:tx>
          <c:spPr>
            <a:ln w="28575" cap="rnd">
              <a:noFill/>
              <a:round/>
            </a:ln>
            <a:effectLst/>
          </c:spPr>
          <c:marker>
            <c:symbol val="diamond"/>
            <c:size val="7"/>
            <c:spPr>
              <a:solidFill>
                <a:schemeClr val="bg2"/>
              </a:solidFill>
              <a:ln w="9525">
                <a:noFill/>
              </a:ln>
              <a:effectLst/>
            </c:spPr>
          </c:marker>
          <c:cat>
            <c:strRef>
              <c:f>'4.3'!$A$5:$A$32</c:f>
              <c:strCache>
                <c:ptCount val="28"/>
                <c:pt idx="0">
                  <c:v>DK</c:v>
                </c:pt>
                <c:pt idx="1">
                  <c:v>IE</c:v>
                </c:pt>
                <c:pt idx="2">
                  <c:v>FI</c:v>
                </c:pt>
                <c:pt idx="3">
                  <c:v>HU</c:v>
                </c:pt>
                <c:pt idx="4">
                  <c:v>ES</c:v>
                </c:pt>
                <c:pt idx="5">
                  <c:v>EE</c:v>
                </c:pt>
                <c:pt idx="6">
                  <c:v>SE</c:v>
                </c:pt>
                <c:pt idx="7">
                  <c:v>IT</c:v>
                </c:pt>
                <c:pt idx="8">
                  <c:v>SK</c:v>
                </c:pt>
                <c:pt idx="9">
                  <c:v>FR</c:v>
                </c:pt>
                <c:pt idx="10">
                  <c:v>LV</c:v>
                </c:pt>
                <c:pt idx="11">
                  <c:v>EÚ 27</c:v>
                </c:pt>
                <c:pt idx="12">
                  <c:v>NL</c:v>
                </c:pt>
                <c:pt idx="13">
                  <c:v>BG</c:v>
                </c:pt>
                <c:pt idx="14">
                  <c:v>PL</c:v>
                </c:pt>
                <c:pt idx="15">
                  <c:v>SI</c:v>
                </c:pt>
                <c:pt idx="16">
                  <c:v>PT</c:v>
                </c:pt>
                <c:pt idx="17">
                  <c:v>CZ</c:v>
                </c:pt>
                <c:pt idx="18">
                  <c:v>AT</c:v>
                </c:pt>
                <c:pt idx="19">
                  <c:v>DE</c:v>
                </c:pt>
                <c:pt idx="20">
                  <c:v>LT</c:v>
                </c:pt>
                <c:pt idx="21">
                  <c:v>MT</c:v>
                </c:pt>
                <c:pt idx="22">
                  <c:v>BE</c:v>
                </c:pt>
                <c:pt idx="23">
                  <c:v>CY</c:v>
                </c:pt>
                <c:pt idx="24">
                  <c:v>LU</c:v>
                </c:pt>
                <c:pt idx="25">
                  <c:v>HR</c:v>
                </c:pt>
                <c:pt idx="26">
                  <c:v>RO</c:v>
                </c:pt>
                <c:pt idx="27">
                  <c:v>EL</c:v>
                </c:pt>
              </c:strCache>
            </c:strRef>
          </c:cat>
          <c:val>
            <c:numRef>
              <c:f>'4.3'!$C$5:$C$32</c:f>
              <c:numCache>
                <c:formatCode>0%</c:formatCode>
                <c:ptCount val="28"/>
                <c:pt idx="0">
                  <c:v>0.31109999999999999</c:v>
                </c:pt>
                <c:pt idx="1">
                  <c:v>0.28957529999999998</c:v>
                </c:pt>
                <c:pt idx="2">
                  <c:v>0.21129999999999999</c:v>
                </c:pt>
                <c:pt idx="3">
                  <c:v>0.15235460000000001</c:v>
                </c:pt>
                <c:pt idx="4">
                  <c:v>0.25829999999999997</c:v>
                </c:pt>
                <c:pt idx="5">
                  <c:v>0.21629999999999999</c:v>
                </c:pt>
                <c:pt idx="6">
                  <c:v>0.21765570000000001</c:v>
                </c:pt>
                <c:pt idx="7">
                  <c:v>0.20389119999999999</c:v>
                </c:pt>
                <c:pt idx="8">
                  <c:v>0.1246057</c:v>
                </c:pt>
                <c:pt idx="9">
                  <c:v>0.2341</c:v>
                </c:pt>
                <c:pt idx="10">
                  <c:v>0.10199999999999999</c:v>
                </c:pt>
                <c:pt idx="11">
                  <c:v>0.20829220000000001</c:v>
                </c:pt>
                <c:pt idx="12">
                  <c:v>0.23844799999999999</c:v>
                </c:pt>
                <c:pt idx="13">
                  <c:v>8.2799999999999999E-2</c:v>
                </c:pt>
                <c:pt idx="14">
                  <c:v>0.12604090000000001</c:v>
                </c:pt>
                <c:pt idx="15">
                  <c:v>0.1500754</c:v>
                </c:pt>
                <c:pt idx="16">
                  <c:v>0.19672590000000001</c:v>
                </c:pt>
                <c:pt idx="17">
                  <c:v>0.13100000000000001</c:v>
                </c:pt>
                <c:pt idx="18">
                  <c:v>0.2011</c:v>
                </c:pt>
                <c:pt idx="19">
                  <c:v>0.19739999999999999</c:v>
                </c:pt>
                <c:pt idx="20">
                  <c:v>0.13701070000000001</c:v>
                </c:pt>
                <c:pt idx="21">
                  <c:v>0.1787234</c:v>
                </c:pt>
                <c:pt idx="22">
                  <c:v>0.1668</c:v>
                </c:pt>
                <c:pt idx="23">
                  <c:v>0.1802</c:v>
                </c:pt>
                <c:pt idx="24">
                  <c:v>0.15094340000000001</c:v>
                </c:pt>
                <c:pt idx="25">
                  <c:v>8.4000000000000005E-2</c:v>
                </c:pt>
                <c:pt idx="26">
                  <c:v>7.2363899999999995E-2</c:v>
                </c:pt>
                <c:pt idx="27">
                  <c:v>0.12889999999999999</c:v>
                </c:pt>
              </c:numCache>
            </c:numRef>
          </c:val>
          <c:smooth val="0"/>
          <c:extLst>
            <c:ext xmlns:c16="http://schemas.microsoft.com/office/drawing/2014/chart" uri="{C3380CC4-5D6E-409C-BE32-E72D297353CC}">
              <c16:uniqueId val="{00000001-8749-4AE2-B6D8-17FEBDE4EFE7}"/>
            </c:ext>
          </c:extLst>
        </c:ser>
        <c:dLbls>
          <c:showLegendKey val="0"/>
          <c:showVal val="0"/>
          <c:showCatName val="0"/>
          <c:showSerName val="0"/>
          <c:showPercent val="0"/>
          <c:showBubbleSize val="0"/>
        </c:dLbls>
        <c:marker val="1"/>
        <c:smooth val="0"/>
        <c:axId val="1492998671"/>
        <c:axId val="166585760"/>
      </c:lineChart>
      <c:catAx>
        <c:axId val="1492998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66585760"/>
        <c:crosses val="autoZero"/>
        <c:auto val="1"/>
        <c:lblAlgn val="ctr"/>
        <c:lblOffset val="100"/>
        <c:noMultiLvlLbl val="0"/>
      </c:catAx>
      <c:valAx>
        <c:axId val="166585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492998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'4.4'!$B$4</c:f>
              <c:strCache>
                <c:ptCount val="1"/>
                <c:pt idx="0">
                  <c:v>Podujatia/networking</c:v>
                </c:pt>
              </c:strCache>
            </c:strRef>
          </c:tx>
          <c:spPr>
            <a:solidFill>
              <a:schemeClr val="bg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'4.4'!$A$5:$A$9</c:f>
              <c:strCache>
                <c:ptCount val="5"/>
                <c:pt idx="0">
                  <c:v>Creative Point</c:v>
                </c:pt>
                <c:pt idx="1">
                  <c:v>Stáž </c:v>
                </c:pt>
                <c:pt idx="2">
                  <c:v>Inkubácia</c:v>
                </c:pt>
                <c:pt idx="3">
                  <c:v>Akcelerácia</c:v>
                </c:pt>
                <c:pt idx="4">
                  <c:v>Rast</c:v>
                </c:pt>
              </c:strCache>
            </c:strRef>
          </c:cat>
          <c:val>
            <c:numRef>
              <c:f>'4.4'!$B$5:$B$9</c:f>
              <c:numCache>
                <c:formatCode>General</c:formatCode>
                <c:ptCount val="5"/>
                <c:pt idx="0">
                  <c:v>939</c:v>
                </c:pt>
                <c:pt idx="1">
                  <c:v>229</c:v>
                </c:pt>
                <c:pt idx="2">
                  <c:v>310</c:v>
                </c:pt>
                <c:pt idx="3">
                  <c:v>1315</c:v>
                </c:pt>
                <c:pt idx="4">
                  <c:v>1601</c:v>
                </c:pt>
              </c:numCache>
            </c:numRef>
          </c:val>
          <c:extLst>
            <c:ext xmlns:c16="http://schemas.microsoft.com/office/drawing/2014/chart" uri="{C3380CC4-5D6E-409C-BE32-E72D297353CC}">
              <c16:uniqueId val="{00000001-9C64-4DA2-A5D8-70400405702E}"/>
            </c:ext>
          </c:extLst>
        </c:ser>
        <c:ser>
          <c:idx val="1"/>
          <c:order val="1"/>
          <c:tx>
            <c:strRef>
              <c:f>'4.4'!$C$4</c:f>
              <c:strCache>
                <c:ptCount val="1"/>
                <c:pt idx="0">
                  <c:v>Cowork, akcelerácia, inkubácia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'4.4'!$A$5:$A$9</c:f>
              <c:strCache>
                <c:ptCount val="5"/>
                <c:pt idx="0">
                  <c:v>Creative Point</c:v>
                </c:pt>
                <c:pt idx="1">
                  <c:v>Stáž </c:v>
                </c:pt>
                <c:pt idx="2">
                  <c:v>Inkubácia</c:v>
                </c:pt>
                <c:pt idx="3">
                  <c:v>Akcelerácia</c:v>
                </c:pt>
                <c:pt idx="4">
                  <c:v>Rast</c:v>
                </c:pt>
              </c:strCache>
            </c:strRef>
          </c:cat>
          <c:val>
            <c:numRef>
              <c:f>'4.4'!$C$5:$C$9</c:f>
              <c:numCache>
                <c:formatCode>General</c:formatCode>
                <c:ptCount val="5"/>
                <c:pt idx="2">
                  <c:v>50</c:v>
                </c:pt>
                <c:pt idx="3">
                  <c:v>131</c:v>
                </c:pt>
                <c:pt idx="4">
                  <c:v>278</c:v>
                </c:pt>
              </c:numCache>
            </c:numRef>
          </c:val>
          <c:extLst>
            <c:ext xmlns:c16="http://schemas.microsoft.com/office/drawing/2014/chart" uri="{C3380CC4-5D6E-409C-BE32-E72D297353CC}">
              <c16:uniqueId val="{00000003-9C64-4DA2-A5D8-70400405702E}"/>
            </c:ext>
          </c:extLst>
        </c:ser>
        <c:ser>
          <c:idx val="2"/>
          <c:order val="2"/>
          <c:tx>
            <c:strRef>
              <c:f>'4.4'!$D$4</c:f>
              <c:strCache>
                <c:ptCount val="1"/>
                <c:pt idx="0">
                  <c:v>Krátkodobé poradenstvo</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'4.4'!$A$5:$A$9</c:f>
              <c:strCache>
                <c:ptCount val="5"/>
                <c:pt idx="0">
                  <c:v>Creative Point</c:v>
                </c:pt>
                <c:pt idx="1">
                  <c:v>Stáž </c:v>
                </c:pt>
                <c:pt idx="2">
                  <c:v>Inkubácia</c:v>
                </c:pt>
                <c:pt idx="3">
                  <c:v>Akcelerácia</c:v>
                </c:pt>
                <c:pt idx="4">
                  <c:v>Rast</c:v>
                </c:pt>
              </c:strCache>
            </c:strRef>
          </c:cat>
          <c:val>
            <c:numRef>
              <c:f>'4.4'!$D$5:$D$9</c:f>
              <c:numCache>
                <c:formatCode>General</c:formatCode>
                <c:ptCount val="5"/>
                <c:pt idx="0">
                  <c:v>252</c:v>
                </c:pt>
                <c:pt idx="3">
                  <c:v>306</c:v>
                </c:pt>
                <c:pt idx="4">
                  <c:v>4187</c:v>
                </c:pt>
              </c:numCache>
            </c:numRef>
          </c:val>
          <c:extLst>
            <c:ext xmlns:c16="http://schemas.microsoft.com/office/drawing/2014/chart" uri="{C3380CC4-5D6E-409C-BE32-E72D297353CC}">
              <c16:uniqueId val="{00000005-9C64-4DA2-A5D8-70400405702E}"/>
            </c:ext>
          </c:extLst>
        </c:ser>
        <c:ser>
          <c:idx val="3"/>
          <c:order val="3"/>
          <c:tx>
            <c:strRef>
              <c:f>'4.4'!$E$4</c:f>
              <c:strCache>
                <c:ptCount val="1"/>
                <c:pt idx="0">
                  <c:v>Skupinové poradenstvo</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'4.4'!$A$5:$A$9</c:f>
              <c:strCache>
                <c:ptCount val="5"/>
                <c:pt idx="0">
                  <c:v>Creative Point</c:v>
                </c:pt>
                <c:pt idx="1">
                  <c:v>Stáž </c:v>
                </c:pt>
                <c:pt idx="2">
                  <c:v>Inkubácia</c:v>
                </c:pt>
                <c:pt idx="3">
                  <c:v>Akcelerácia</c:v>
                </c:pt>
                <c:pt idx="4">
                  <c:v>Rast</c:v>
                </c:pt>
              </c:strCache>
            </c:strRef>
          </c:cat>
          <c:val>
            <c:numRef>
              <c:f>'4.4'!$E$5:$E$9</c:f>
              <c:numCache>
                <c:formatCode>General</c:formatCode>
                <c:ptCount val="5"/>
                <c:pt idx="0">
                  <c:v>327</c:v>
                </c:pt>
                <c:pt idx="3">
                  <c:v>3377</c:v>
                </c:pt>
                <c:pt idx="4">
                  <c:v>932</c:v>
                </c:pt>
              </c:numCache>
            </c:numRef>
          </c:val>
          <c:extLst>
            <c:ext xmlns:c16="http://schemas.microsoft.com/office/drawing/2014/chart" uri="{C3380CC4-5D6E-409C-BE32-E72D297353CC}">
              <c16:uniqueId val="{00000007-9C64-4DA2-A5D8-70400405702E}"/>
            </c:ext>
          </c:extLst>
        </c:ser>
        <c:dLbls>
          <c:showLegendKey val="0"/>
          <c:showVal val="0"/>
          <c:showCatName val="0"/>
          <c:showSerName val="0"/>
          <c:showPercent val="0"/>
          <c:showBubbleSize val="0"/>
        </c:dLbls>
        <c:gapWidth val="150"/>
        <c:overlap val="100"/>
        <c:axId val="1083138056"/>
        <c:axId val="1083126152"/>
      </c:barChart>
      <c:catAx>
        <c:axId val="108313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83126152"/>
        <c:crosses val="autoZero"/>
        <c:auto val="1"/>
        <c:lblAlgn val="ctr"/>
        <c:lblOffset val="100"/>
        <c:noMultiLvlLbl val="0"/>
      </c:catAx>
      <c:valAx>
        <c:axId val="1083126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83138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'4.5'!$B$4</c:f>
              <c:strCache>
                <c:ptCount val="1"/>
                <c:pt idx="0">
                  <c:v>Regióny</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'4.5'!$A$5:$A$10</c:f>
              <c:strCache>
                <c:ptCount val="6"/>
                <c:pt idx="0">
                  <c:v>Znalostne menej intenzívne trhové služby</c:v>
                </c:pt>
                <c:pt idx="1">
                  <c:v>Znalostne intenzívne trhové služby</c:v>
                </c:pt>
                <c:pt idx="2">
                  <c:v>Znalostne intenzívne služby s high-tech</c:v>
                </c:pt>
                <c:pt idx="3">
                  <c:v>Nezaradené</c:v>
                </c:pt>
                <c:pt idx="4">
                  <c:v>Low-Tech</c:v>
                </c:pt>
                <c:pt idx="5">
                  <c:v>High-Tech</c:v>
                </c:pt>
              </c:strCache>
            </c:strRef>
          </c:cat>
          <c:val>
            <c:numRef>
              <c:f>'4.5'!$B$5:$B$10</c:f>
              <c:numCache>
                <c:formatCode>General</c:formatCode>
                <c:ptCount val="6"/>
                <c:pt idx="0">
                  <c:v>39</c:v>
                </c:pt>
                <c:pt idx="1">
                  <c:v>28</c:v>
                </c:pt>
                <c:pt idx="2">
                  <c:v>10</c:v>
                </c:pt>
                <c:pt idx="3">
                  <c:v>10</c:v>
                </c:pt>
                <c:pt idx="4">
                  <c:v>10</c:v>
                </c:pt>
                <c:pt idx="5">
                  <c:v>2</c:v>
                </c:pt>
              </c:numCache>
            </c:numRef>
          </c:val>
          <c:extLst>
            <c:ext xmlns:c16="http://schemas.microsoft.com/office/drawing/2014/chart" uri="{C3380CC4-5D6E-409C-BE32-E72D297353CC}">
              <c16:uniqueId val="{00000001-7316-432B-95C7-6BF9C736110C}"/>
            </c:ext>
          </c:extLst>
        </c:ser>
        <c:ser>
          <c:idx val="1"/>
          <c:order val="1"/>
          <c:tx>
            <c:strRef>
              <c:f>'4.5'!$C$4</c:f>
              <c:strCache>
                <c:ptCount val="1"/>
                <c:pt idx="0">
                  <c:v>Bratislavský kraj</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'4.5'!$A$5:$A$10</c:f>
              <c:strCache>
                <c:ptCount val="6"/>
                <c:pt idx="0">
                  <c:v>Znalostne menej intenzívne trhové služby</c:v>
                </c:pt>
                <c:pt idx="1">
                  <c:v>Znalostne intenzívne trhové služby</c:v>
                </c:pt>
                <c:pt idx="2">
                  <c:v>Znalostne intenzívne služby s high-tech</c:v>
                </c:pt>
                <c:pt idx="3">
                  <c:v>Nezaradené</c:v>
                </c:pt>
                <c:pt idx="4">
                  <c:v>Low-Tech</c:v>
                </c:pt>
                <c:pt idx="5">
                  <c:v>High-Tech</c:v>
                </c:pt>
              </c:strCache>
            </c:strRef>
          </c:cat>
          <c:val>
            <c:numRef>
              <c:f>'4.5'!$C$5:$C$10</c:f>
              <c:numCache>
                <c:formatCode>General</c:formatCode>
                <c:ptCount val="6"/>
                <c:pt idx="0">
                  <c:v>32</c:v>
                </c:pt>
                <c:pt idx="1">
                  <c:v>33</c:v>
                </c:pt>
                <c:pt idx="2">
                  <c:v>22</c:v>
                </c:pt>
                <c:pt idx="3">
                  <c:v>5</c:v>
                </c:pt>
                <c:pt idx="4">
                  <c:v>6</c:v>
                </c:pt>
                <c:pt idx="5">
                  <c:v>2</c:v>
                </c:pt>
              </c:numCache>
            </c:numRef>
          </c:val>
          <c:extLst>
            <c:ext xmlns:c16="http://schemas.microsoft.com/office/drawing/2014/chart" uri="{C3380CC4-5D6E-409C-BE32-E72D297353CC}">
              <c16:uniqueId val="{00000003-7316-432B-95C7-6BF9C736110C}"/>
            </c:ext>
          </c:extLst>
        </c:ser>
        <c:dLbls>
          <c:showLegendKey val="0"/>
          <c:showVal val="0"/>
          <c:showCatName val="0"/>
          <c:showSerName val="0"/>
          <c:showPercent val="0"/>
          <c:showBubbleSize val="0"/>
        </c:dLbls>
        <c:gapWidth val="219"/>
        <c:overlap val="-27"/>
        <c:axId val="1051147911"/>
        <c:axId val="1051161303"/>
      </c:barChart>
      <c:catAx>
        <c:axId val="10511479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51161303"/>
        <c:crosses val="autoZero"/>
        <c:auto val="1"/>
        <c:lblAlgn val="ctr"/>
        <c:lblOffset val="100"/>
        <c:noMultiLvlLbl val="0"/>
      </c:catAx>
      <c:valAx>
        <c:axId val="10511613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51147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'4.6'!$B$4</c:f>
              <c:strCache>
                <c:ptCount val="1"/>
                <c:pt idx="0">
                  <c:v>Švajčiarsko</c:v>
                </c:pt>
              </c:strCache>
            </c:strRef>
          </c:tx>
          <c:spPr>
            <a:ln w="28575" cap="rnd">
              <a:solidFill>
                <a:schemeClr val="bg2"/>
              </a:solidFill>
              <a:round/>
            </a:ln>
            <a:effectLst/>
          </c:spPr>
          <c:marker>
            <c:symbol val="circle"/>
            <c:size val="5"/>
            <c:spPr>
              <a:solidFill>
                <a:schemeClr val="bg2"/>
              </a:solidFill>
              <a:ln w="9525">
                <a:noFill/>
              </a:ln>
              <a:effectLst/>
            </c:spPr>
          </c:marker>
          <c:cat>
            <c:numRef>
              <c:f>'4.6'!$A$5:$A$10</c:f>
              <c:numCache>
                <c:formatCode>General</c:formatCode>
                <c:ptCount val="6"/>
                <c:pt idx="0">
                  <c:v>2017</c:v>
                </c:pt>
                <c:pt idx="1">
                  <c:v>2018</c:v>
                </c:pt>
                <c:pt idx="2">
                  <c:v>2019</c:v>
                </c:pt>
                <c:pt idx="3">
                  <c:v>2020</c:v>
                </c:pt>
                <c:pt idx="4">
                  <c:v>2021</c:v>
                </c:pt>
                <c:pt idx="5">
                  <c:v>2022</c:v>
                </c:pt>
              </c:numCache>
            </c:numRef>
          </c:cat>
          <c:val>
            <c:numRef>
              <c:f>'4.6'!$B$5:$B$10</c:f>
              <c:numCache>
                <c:formatCode>General</c:formatCode>
                <c:ptCount val="6"/>
                <c:pt idx="0">
                  <c:v>5.51</c:v>
                </c:pt>
                <c:pt idx="1">
                  <c:v>6.32</c:v>
                </c:pt>
                <c:pt idx="2">
                  <c:v>6.07</c:v>
                </c:pt>
                <c:pt idx="3">
                  <c:v>5.8</c:v>
                </c:pt>
                <c:pt idx="4">
                  <c:v>6.2</c:v>
                </c:pt>
                <c:pt idx="5">
                  <c:v>6.5</c:v>
                </c:pt>
              </c:numCache>
            </c:numRef>
          </c:val>
          <c:smooth val="0"/>
          <c:extLst>
            <c:ext xmlns:c16="http://schemas.microsoft.com/office/drawing/2014/chart" uri="{C3380CC4-5D6E-409C-BE32-E72D297353CC}">
              <c16:uniqueId val="{0000000E-675A-494F-A79A-4AF5B6425A7A}"/>
            </c:ext>
          </c:extLst>
        </c:ser>
        <c:ser>
          <c:idx val="1"/>
          <c:order val="1"/>
          <c:tx>
            <c:strRef>
              <c:f>'4.6'!$C$4</c:f>
              <c:strCache>
                <c:ptCount val="1"/>
                <c:pt idx="0">
                  <c:v>Izrael</c:v>
                </c:pt>
              </c:strCache>
            </c:strRef>
          </c:tx>
          <c:spPr>
            <a:ln w="28575" cap="rnd">
              <a:solidFill>
                <a:schemeClr val="bg2">
                  <a:lumMod val="40000"/>
                  <a:lumOff val="60000"/>
                </a:schemeClr>
              </a:solidFill>
              <a:round/>
            </a:ln>
            <a:effectLst/>
          </c:spPr>
          <c:marker>
            <c:symbol val="circle"/>
            <c:size val="5"/>
            <c:spPr>
              <a:solidFill>
                <a:schemeClr val="bg2">
                  <a:lumMod val="40000"/>
                  <a:lumOff val="60000"/>
                </a:schemeClr>
              </a:solidFill>
              <a:ln w="9525">
                <a:noFill/>
              </a:ln>
              <a:effectLst/>
            </c:spPr>
          </c:marker>
          <c:cat>
            <c:numRef>
              <c:f>'4.6'!$A$5:$A$10</c:f>
              <c:numCache>
                <c:formatCode>General</c:formatCode>
                <c:ptCount val="6"/>
                <c:pt idx="0">
                  <c:v>2017</c:v>
                </c:pt>
                <c:pt idx="1">
                  <c:v>2018</c:v>
                </c:pt>
                <c:pt idx="2">
                  <c:v>2019</c:v>
                </c:pt>
                <c:pt idx="3">
                  <c:v>2020</c:v>
                </c:pt>
                <c:pt idx="4">
                  <c:v>2021</c:v>
                </c:pt>
                <c:pt idx="5">
                  <c:v>2022</c:v>
                </c:pt>
              </c:numCache>
            </c:numRef>
          </c:cat>
          <c:val>
            <c:numRef>
              <c:f>'4.6'!$C$5:$C$10</c:f>
              <c:numCache>
                <c:formatCode>General</c:formatCode>
                <c:ptCount val="6"/>
                <c:pt idx="0">
                  <c:v>3.76</c:v>
                </c:pt>
                <c:pt idx="1">
                  <c:v>4.3899999999999997</c:v>
                </c:pt>
                <c:pt idx="2">
                  <c:v>4.1500000000000004</c:v>
                </c:pt>
                <c:pt idx="3">
                  <c:v>4.5999999999999996</c:v>
                </c:pt>
                <c:pt idx="4">
                  <c:v>4.0999999999999996</c:v>
                </c:pt>
                <c:pt idx="5">
                  <c:v>6.5</c:v>
                </c:pt>
              </c:numCache>
            </c:numRef>
          </c:val>
          <c:smooth val="0"/>
          <c:extLst>
            <c:ext xmlns:c16="http://schemas.microsoft.com/office/drawing/2014/chart" uri="{C3380CC4-5D6E-409C-BE32-E72D297353CC}">
              <c16:uniqueId val="{00000010-675A-494F-A79A-4AF5B6425A7A}"/>
            </c:ext>
          </c:extLst>
        </c:ser>
        <c:ser>
          <c:idx val="2"/>
          <c:order val="2"/>
          <c:tx>
            <c:strRef>
              <c:f>'4.6'!$D$4</c:f>
              <c:strCache>
                <c:ptCount val="1"/>
                <c:pt idx="0">
                  <c:v>Holandsko</c:v>
                </c:pt>
              </c:strCache>
            </c:strRef>
          </c:tx>
          <c:spPr>
            <a:ln w="28575" cap="rnd">
              <a:solidFill>
                <a:schemeClr val="accent1">
                  <a:lumMod val="40000"/>
                  <a:lumOff val="60000"/>
                </a:schemeClr>
              </a:solidFill>
              <a:round/>
            </a:ln>
            <a:effectLst/>
          </c:spPr>
          <c:marker>
            <c:symbol val="circle"/>
            <c:size val="5"/>
            <c:spPr>
              <a:solidFill>
                <a:schemeClr val="accent1">
                  <a:lumMod val="40000"/>
                  <a:lumOff val="60000"/>
                </a:schemeClr>
              </a:solidFill>
              <a:ln w="9525">
                <a:noFill/>
              </a:ln>
              <a:effectLst/>
            </c:spPr>
          </c:marker>
          <c:cat>
            <c:numRef>
              <c:f>'4.6'!$A$5:$A$10</c:f>
              <c:numCache>
                <c:formatCode>General</c:formatCode>
                <c:ptCount val="6"/>
                <c:pt idx="0">
                  <c:v>2017</c:v>
                </c:pt>
                <c:pt idx="1">
                  <c:v>2018</c:v>
                </c:pt>
                <c:pt idx="2">
                  <c:v>2019</c:v>
                </c:pt>
                <c:pt idx="3">
                  <c:v>2020</c:v>
                </c:pt>
                <c:pt idx="4">
                  <c:v>2021</c:v>
                </c:pt>
                <c:pt idx="5">
                  <c:v>2022</c:v>
                </c:pt>
              </c:numCache>
            </c:numRef>
          </c:cat>
          <c:val>
            <c:numRef>
              <c:f>'4.6'!$D$5:$D$10</c:f>
              <c:numCache>
                <c:formatCode>General</c:formatCode>
                <c:ptCount val="6"/>
                <c:pt idx="0">
                  <c:v>6.04</c:v>
                </c:pt>
                <c:pt idx="1">
                  <c:v>6.35</c:v>
                </c:pt>
                <c:pt idx="2">
                  <c:v>6.13</c:v>
                </c:pt>
                <c:pt idx="3">
                  <c:v>6.6</c:v>
                </c:pt>
                <c:pt idx="4">
                  <c:v>6.4</c:v>
                </c:pt>
                <c:pt idx="5">
                  <c:v>6</c:v>
                </c:pt>
              </c:numCache>
            </c:numRef>
          </c:val>
          <c:smooth val="0"/>
          <c:extLst>
            <c:ext xmlns:c16="http://schemas.microsoft.com/office/drawing/2014/chart" uri="{C3380CC4-5D6E-409C-BE32-E72D297353CC}">
              <c16:uniqueId val="{00000012-675A-494F-A79A-4AF5B6425A7A}"/>
            </c:ext>
          </c:extLst>
        </c:ser>
        <c:ser>
          <c:idx val="3"/>
          <c:order val="3"/>
          <c:tx>
            <c:strRef>
              <c:f>'4.6'!$E$4</c:f>
              <c:strCache>
                <c:ptCount val="1"/>
                <c:pt idx="0">
                  <c:v>Slovinsko</c:v>
                </c:pt>
              </c:strCache>
            </c:strRef>
          </c:tx>
          <c:spPr>
            <a:ln w="28575" cap="rnd">
              <a:solidFill>
                <a:schemeClr val="accent2">
                  <a:lumMod val="40000"/>
                  <a:lumOff val="60000"/>
                </a:schemeClr>
              </a:solidFill>
              <a:round/>
            </a:ln>
            <a:effectLst/>
          </c:spPr>
          <c:marker>
            <c:symbol val="circle"/>
            <c:size val="5"/>
            <c:spPr>
              <a:solidFill>
                <a:schemeClr val="accent2">
                  <a:lumMod val="40000"/>
                  <a:lumOff val="60000"/>
                </a:schemeClr>
              </a:solidFill>
              <a:ln w="9525">
                <a:noFill/>
              </a:ln>
              <a:effectLst/>
            </c:spPr>
          </c:marker>
          <c:cat>
            <c:numRef>
              <c:f>'4.6'!$A$5:$A$10</c:f>
              <c:numCache>
                <c:formatCode>General</c:formatCode>
                <c:ptCount val="6"/>
                <c:pt idx="0">
                  <c:v>2017</c:v>
                </c:pt>
                <c:pt idx="1">
                  <c:v>2018</c:v>
                </c:pt>
                <c:pt idx="2">
                  <c:v>2019</c:v>
                </c:pt>
                <c:pt idx="3">
                  <c:v>2020</c:v>
                </c:pt>
                <c:pt idx="4">
                  <c:v>2021</c:v>
                </c:pt>
                <c:pt idx="5">
                  <c:v>2022</c:v>
                </c:pt>
              </c:numCache>
            </c:numRef>
          </c:cat>
          <c:val>
            <c:numRef>
              <c:f>'4.6'!$E$5:$E$10</c:f>
              <c:numCache>
                <c:formatCode>General</c:formatCode>
                <c:ptCount val="6"/>
                <c:pt idx="0">
                  <c:v>4.3899999999999997</c:v>
                </c:pt>
                <c:pt idx="1">
                  <c:v>5.51</c:v>
                </c:pt>
                <c:pt idx="2">
                  <c:v>5.13</c:v>
                </c:pt>
                <c:pt idx="3">
                  <c:v>4.5</c:v>
                </c:pt>
                <c:pt idx="4">
                  <c:v>5.0999999999999996</c:v>
                </c:pt>
                <c:pt idx="5">
                  <c:v>5.8</c:v>
                </c:pt>
              </c:numCache>
            </c:numRef>
          </c:val>
          <c:smooth val="0"/>
          <c:extLst>
            <c:ext xmlns:c16="http://schemas.microsoft.com/office/drawing/2014/chart" uri="{C3380CC4-5D6E-409C-BE32-E72D297353CC}">
              <c16:uniqueId val="{00000014-675A-494F-A79A-4AF5B6425A7A}"/>
            </c:ext>
          </c:extLst>
        </c:ser>
        <c:ser>
          <c:idx val="4"/>
          <c:order val="4"/>
          <c:tx>
            <c:strRef>
              <c:f>'4.6'!$F$4</c:f>
              <c:strCache>
                <c:ptCount val="1"/>
                <c:pt idx="0">
                  <c:v>Slovensko</c:v>
                </c:pt>
              </c:strCache>
            </c:strRef>
          </c:tx>
          <c:spPr>
            <a:ln w="28575" cap="rnd">
              <a:solidFill>
                <a:schemeClr val="accent1"/>
              </a:solidFill>
              <a:round/>
            </a:ln>
            <a:effectLst/>
          </c:spPr>
          <c:marker>
            <c:symbol val="circle"/>
            <c:size val="5"/>
            <c:spPr>
              <a:solidFill>
                <a:schemeClr val="accent1"/>
              </a:solidFill>
              <a:ln w="9525">
                <a:noFill/>
              </a:ln>
              <a:effectLst/>
            </c:spPr>
          </c:marker>
          <c:cat>
            <c:numRef>
              <c:f>'4.6'!$A$5:$A$10</c:f>
              <c:numCache>
                <c:formatCode>General</c:formatCode>
                <c:ptCount val="6"/>
                <c:pt idx="0">
                  <c:v>2017</c:v>
                </c:pt>
                <c:pt idx="1">
                  <c:v>2018</c:v>
                </c:pt>
                <c:pt idx="2">
                  <c:v>2019</c:v>
                </c:pt>
                <c:pt idx="3">
                  <c:v>2020</c:v>
                </c:pt>
                <c:pt idx="4">
                  <c:v>2021</c:v>
                </c:pt>
                <c:pt idx="5">
                  <c:v>2022</c:v>
                </c:pt>
              </c:numCache>
            </c:numRef>
          </c:cat>
          <c:val>
            <c:numRef>
              <c:f>'4.6'!$F$5:$F$10</c:f>
              <c:numCache>
                <c:formatCode>General</c:formatCode>
                <c:ptCount val="6"/>
                <c:pt idx="0">
                  <c:v>3.31</c:v>
                </c:pt>
                <c:pt idx="1">
                  <c:v>3.81</c:v>
                </c:pt>
                <c:pt idx="2">
                  <c:v>3.58</c:v>
                </c:pt>
                <c:pt idx="3">
                  <c:v>4.0999999999999996</c:v>
                </c:pt>
                <c:pt idx="4">
                  <c:v>3.9</c:v>
                </c:pt>
                <c:pt idx="5">
                  <c:v>3.9</c:v>
                </c:pt>
              </c:numCache>
            </c:numRef>
          </c:val>
          <c:smooth val="0"/>
          <c:extLst>
            <c:ext xmlns:c16="http://schemas.microsoft.com/office/drawing/2014/chart" uri="{C3380CC4-5D6E-409C-BE32-E72D297353CC}">
              <c16:uniqueId val="{00000016-675A-494F-A79A-4AF5B6425A7A}"/>
            </c:ext>
          </c:extLst>
        </c:ser>
        <c:ser>
          <c:idx val="5"/>
          <c:order val="5"/>
          <c:tx>
            <c:strRef>
              <c:f>'4.6'!$G$4</c:f>
              <c:strCache>
                <c:ptCount val="1"/>
                <c:pt idx="0">
                  <c:v>Chorvátsko</c:v>
                </c:pt>
              </c:strCache>
            </c:strRef>
          </c:tx>
          <c:spPr>
            <a:ln w="28575" cap="rnd">
              <a:solidFill>
                <a:schemeClr val="tx2"/>
              </a:solidFill>
              <a:round/>
            </a:ln>
            <a:effectLst/>
          </c:spPr>
          <c:marker>
            <c:symbol val="circle"/>
            <c:size val="5"/>
            <c:spPr>
              <a:solidFill>
                <a:schemeClr val="tx2"/>
              </a:solidFill>
              <a:ln w="9525">
                <a:noFill/>
              </a:ln>
              <a:effectLst/>
            </c:spPr>
          </c:marker>
          <c:cat>
            <c:numRef>
              <c:f>'4.6'!$A$5:$A$10</c:f>
              <c:numCache>
                <c:formatCode>General</c:formatCode>
                <c:ptCount val="6"/>
                <c:pt idx="0">
                  <c:v>2017</c:v>
                </c:pt>
                <c:pt idx="1">
                  <c:v>2018</c:v>
                </c:pt>
                <c:pt idx="2">
                  <c:v>2019</c:v>
                </c:pt>
                <c:pt idx="3">
                  <c:v>2020</c:v>
                </c:pt>
                <c:pt idx="4">
                  <c:v>2021</c:v>
                </c:pt>
                <c:pt idx="5">
                  <c:v>2022</c:v>
                </c:pt>
              </c:numCache>
            </c:numRef>
          </c:cat>
          <c:val>
            <c:numRef>
              <c:f>'4.6'!$G$5:$G$10</c:f>
              <c:numCache>
                <c:formatCode>General</c:formatCode>
                <c:ptCount val="6"/>
                <c:pt idx="0">
                  <c:v>3.6</c:v>
                </c:pt>
                <c:pt idx="1">
                  <c:v>3.65</c:v>
                </c:pt>
                <c:pt idx="2">
                  <c:v>3.41</c:v>
                </c:pt>
                <c:pt idx="3">
                  <c:v>3.3</c:v>
                </c:pt>
                <c:pt idx="4">
                  <c:v>4.0999999999999996</c:v>
                </c:pt>
                <c:pt idx="5">
                  <c:v>3.9</c:v>
                </c:pt>
              </c:numCache>
            </c:numRef>
          </c:val>
          <c:smooth val="0"/>
          <c:extLst>
            <c:ext xmlns:c16="http://schemas.microsoft.com/office/drawing/2014/chart" uri="{C3380CC4-5D6E-409C-BE32-E72D297353CC}">
              <c16:uniqueId val="{00000018-675A-494F-A79A-4AF5B6425A7A}"/>
            </c:ext>
          </c:extLst>
        </c:ser>
        <c:ser>
          <c:idx val="6"/>
          <c:order val="6"/>
          <c:tx>
            <c:strRef>
              <c:f>'4.6'!$H$4</c:f>
              <c:strCache>
                <c:ptCount val="1"/>
                <c:pt idx="0">
                  <c:v>Poľsko</c:v>
                </c:pt>
              </c:strCache>
            </c:strRef>
          </c:tx>
          <c:spPr>
            <a:ln w="28575" cap="rnd">
              <a:solidFill>
                <a:schemeClr val="bg2">
                  <a:lumMod val="50000"/>
                </a:schemeClr>
              </a:solidFill>
              <a:round/>
            </a:ln>
            <a:effectLst/>
          </c:spPr>
          <c:marker>
            <c:symbol val="circle"/>
            <c:size val="5"/>
            <c:spPr>
              <a:solidFill>
                <a:schemeClr val="bg2">
                  <a:lumMod val="75000"/>
                </a:schemeClr>
              </a:solidFill>
              <a:ln w="9525">
                <a:noFill/>
              </a:ln>
              <a:effectLst/>
            </c:spPr>
          </c:marker>
          <c:cat>
            <c:numRef>
              <c:f>'4.6'!$A$5:$A$10</c:f>
              <c:numCache>
                <c:formatCode>General</c:formatCode>
                <c:ptCount val="6"/>
                <c:pt idx="0">
                  <c:v>2017</c:v>
                </c:pt>
                <c:pt idx="1">
                  <c:v>2018</c:v>
                </c:pt>
                <c:pt idx="2">
                  <c:v>2019</c:v>
                </c:pt>
                <c:pt idx="3">
                  <c:v>2020</c:v>
                </c:pt>
                <c:pt idx="4">
                  <c:v>2021</c:v>
                </c:pt>
                <c:pt idx="5">
                  <c:v>2022</c:v>
                </c:pt>
              </c:numCache>
            </c:numRef>
          </c:cat>
          <c:val>
            <c:numRef>
              <c:f>'4.6'!$H$5:$H$10</c:f>
              <c:numCache>
                <c:formatCode>General</c:formatCode>
                <c:ptCount val="6"/>
                <c:pt idx="0">
                  <c:v>3.99</c:v>
                </c:pt>
                <c:pt idx="1">
                  <c:v>4.8499999999999996</c:v>
                </c:pt>
                <c:pt idx="2">
                  <c:v>4.3</c:v>
                </c:pt>
                <c:pt idx="3">
                  <c:v>4.0999999999999996</c:v>
                </c:pt>
                <c:pt idx="4">
                  <c:v>4.3</c:v>
                </c:pt>
                <c:pt idx="5">
                  <c:v>3.4</c:v>
                </c:pt>
              </c:numCache>
            </c:numRef>
          </c:val>
          <c:smooth val="0"/>
          <c:extLst>
            <c:ext xmlns:c16="http://schemas.microsoft.com/office/drawing/2014/chart" uri="{C3380CC4-5D6E-409C-BE32-E72D297353CC}">
              <c16:uniqueId val="{0000001A-675A-494F-A79A-4AF5B6425A7A}"/>
            </c:ext>
          </c:extLst>
        </c:ser>
        <c:dLbls>
          <c:showLegendKey val="0"/>
          <c:showVal val="0"/>
          <c:showCatName val="0"/>
          <c:showSerName val="0"/>
          <c:showPercent val="0"/>
          <c:showBubbleSize val="0"/>
        </c:dLbls>
        <c:marker val="1"/>
        <c:smooth val="0"/>
        <c:axId val="863578775"/>
        <c:axId val="863580263"/>
      </c:lineChart>
      <c:catAx>
        <c:axId val="863578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863580263"/>
        <c:crosses val="autoZero"/>
        <c:auto val="1"/>
        <c:lblAlgn val="ctr"/>
        <c:lblOffset val="100"/>
        <c:noMultiLvlLbl val="0"/>
      </c:catAx>
      <c:valAx>
        <c:axId val="8635802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8635787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'4.7'!$B$4</c:f>
              <c:strCache>
                <c:ptCount val="1"/>
                <c:pt idx="0">
                  <c:v> Index hodnotenia</c:v>
                </c:pt>
              </c:strCache>
            </c:strRef>
          </c:tx>
          <c:spPr>
            <a:solidFill>
              <a:schemeClr val="bg2"/>
            </a:solidFill>
            <a:ln>
              <a:noFill/>
            </a:ln>
            <a:effectLst/>
          </c:spPr>
          <c:invertIfNegative val="0"/>
          <c:dPt>
            <c:idx val="12"/>
            <c:invertIfNegative val="0"/>
            <c:bubble3D val="0"/>
            <c:spPr>
              <a:solidFill>
                <a:schemeClr val="tx2"/>
              </a:solidFill>
              <a:ln>
                <a:noFill/>
              </a:ln>
              <a:effectLst/>
            </c:spPr>
            <c:extLst>
              <c:ext xmlns:c16="http://schemas.microsoft.com/office/drawing/2014/chart" uri="{C3380CC4-5D6E-409C-BE32-E72D297353CC}">
                <c16:uniqueId val="{00000002-5F36-4666-AD1D-7D94D30D3676}"/>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1-5F36-4666-AD1D-7D94D30D3676}"/>
              </c:ext>
            </c:extLst>
          </c:dPt>
          <c:cat>
            <c:strRef>
              <c:f>'4.7'!$A$5:$A$28</c:f>
              <c:strCache>
                <c:ptCount val="24"/>
                <c:pt idx="0">
                  <c:v>AT</c:v>
                </c:pt>
                <c:pt idx="1">
                  <c:v>DE</c:v>
                </c:pt>
                <c:pt idx="2">
                  <c:v>CH</c:v>
                </c:pt>
                <c:pt idx="3">
                  <c:v>IS</c:v>
                </c:pt>
                <c:pt idx="4">
                  <c:v>NL</c:v>
                </c:pt>
                <c:pt idx="5">
                  <c:v>LT</c:v>
                </c:pt>
                <c:pt idx="6">
                  <c:v>FR</c:v>
                </c:pt>
                <c:pt idx="7">
                  <c:v>NO</c:v>
                </c:pt>
                <c:pt idx="8">
                  <c:v>SI</c:v>
                </c:pt>
                <c:pt idx="9">
                  <c:v>LU</c:v>
                </c:pt>
                <c:pt idx="10">
                  <c:v>LV</c:v>
                </c:pt>
                <c:pt idx="11">
                  <c:v>RS</c:v>
                </c:pt>
                <c:pt idx="12">
                  <c:v>EÚ</c:v>
                </c:pt>
                <c:pt idx="13">
                  <c:v>HU</c:v>
                </c:pt>
                <c:pt idx="14">
                  <c:v>SE</c:v>
                </c:pt>
                <c:pt idx="15">
                  <c:v>UK</c:v>
                </c:pt>
                <c:pt idx="16">
                  <c:v>SE</c:v>
                </c:pt>
                <c:pt idx="17">
                  <c:v>UK</c:v>
                </c:pt>
                <c:pt idx="18">
                  <c:v>EL</c:v>
                </c:pt>
                <c:pt idx="19">
                  <c:v>ES</c:v>
                </c:pt>
                <c:pt idx="20">
                  <c:v>IT</c:v>
                </c:pt>
                <c:pt idx="21">
                  <c:v>SK</c:v>
                </c:pt>
                <c:pt idx="22">
                  <c:v>HR</c:v>
                </c:pt>
                <c:pt idx="23">
                  <c:v>PO</c:v>
                </c:pt>
              </c:strCache>
            </c:strRef>
          </c:cat>
          <c:val>
            <c:numRef>
              <c:f>'4.7'!$B$5:$B$28</c:f>
              <c:numCache>
                <c:formatCode>0.00</c:formatCode>
                <c:ptCount val="24"/>
                <c:pt idx="0">
                  <c:v>7.1</c:v>
                </c:pt>
                <c:pt idx="1">
                  <c:v>6.6</c:v>
                </c:pt>
                <c:pt idx="2">
                  <c:v>6.5</c:v>
                </c:pt>
                <c:pt idx="3">
                  <c:v>6.5</c:v>
                </c:pt>
                <c:pt idx="4">
                  <c:v>6</c:v>
                </c:pt>
                <c:pt idx="5">
                  <c:v>6</c:v>
                </c:pt>
                <c:pt idx="6">
                  <c:v>5.9</c:v>
                </c:pt>
                <c:pt idx="7">
                  <c:v>5.9</c:v>
                </c:pt>
                <c:pt idx="8">
                  <c:v>5.8</c:v>
                </c:pt>
                <c:pt idx="9">
                  <c:v>5.7</c:v>
                </c:pt>
                <c:pt idx="10">
                  <c:v>5.5</c:v>
                </c:pt>
                <c:pt idx="11">
                  <c:v>5</c:v>
                </c:pt>
                <c:pt idx="12">
                  <c:v>4.97</c:v>
                </c:pt>
                <c:pt idx="13">
                  <c:v>4.9000000000000004</c:v>
                </c:pt>
                <c:pt idx="14">
                  <c:v>4.7</c:v>
                </c:pt>
                <c:pt idx="15">
                  <c:v>4.7</c:v>
                </c:pt>
                <c:pt idx="16">
                  <c:v>4.5</c:v>
                </c:pt>
                <c:pt idx="17">
                  <c:v>4.2</c:v>
                </c:pt>
                <c:pt idx="18">
                  <c:v>4.0999999999999996</c:v>
                </c:pt>
                <c:pt idx="19">
                  <c:v>3.9</c:v>
                </c:pt>
                <c:pt idx="20">
                  <c:v>3.9</c:v>
                </c:pt>
                <c:pt idx="21">
                  <c:v>3.6</c:v>
                </c:pt>
                <c:pt idx="22">
                  <c:v>3.6</c:v>
                </c:pt>
                <c:pt idx="23">
                  <c:v>3.4</c:v>
                </c:pt>
              </c:numCache>
            </c:numRef>
          </c:val>
          <c:extLst>
            <c:ext xmlns:c16="http://schemas.microsoft.com/office/drawing/2014/chart" uri="{C3380CC4-5D6E-409C-BE32-E72D297353CC}">
              <c16:uniqueId val="{00000000-5F36-4666-AD1D-7D94D30D3676}"/>
            </c:ext>
          </c:extLst>
        </c:ser>
        <c:dLbls>
          <c:showLegendKey val="0"/>
          <c:showVal val="0"/>
          <c:showCatName val="0"/>
          <c:showSerName val="0"/>
          <c:showPercent val="0"/>
          <c:showBubbleSize val="0"/>
        </c:dLbls>
        <c:gapWidth val="219"/>
        <c:overlap val="-27"/>
        <c:axId val="127695904"/>
        <c:axId val="1378187743"/>
      </c:barChart>
      <c:catAx>
        <c:axId val="12769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378187743"/>
        <c:crosses val="autoZero"/>
        <c:auto val="1"/>
        <c:lblAlgn val="ctr"/>
        <c:lblOffset val="100"/>
        <c:noMultiLvlLbl val="0"/>
      </c:catAx>
      <c:valAx>
        <c:axId val="137818774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27695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'4.8'!$B$4</c:f>
              <c:strCache>
                <c:ptCount val="1"/>
                <c:pt idx="0">
                  <c:v>Celkové výdaje</c:v>
                </c:pt>
              </c:strCache>
            </c:strRef>
          </c:tx>
          <c:spPr>
            <a:solidFill>
              <a:schemeClr val="bg2"/>
            </a:solidFill>
            <a:ln>
              <a:noFill/>
            </a:ln>
            <a:effectLst/>
          </c:spPr>
          <c:invertIfNegative val="0"/>
          <c:dLbls>
            <c:numFmt formatCode="#,##0\ &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'4.8'!$A$5:$A$8</c:f>
              <c:strCache>
                <c:ptCount val="4"/>
                <c:pt idx="0">
                  <c:v>ÚNMS SR a SMÚ</c:v>
                </c:pt>
                <c:pt idx="1">
                  <c:v>ÚNMS SR</c:v>
                </c:pt>
                <c:pt idx="2">
                  <c:v>ÚNMZ ČR a ČMI</c:v>
                </c:pt>
                <c:pt idx="3">
                  <c:v>ÚNMZ ČR</c:v>
                </c:pt>
              </c:strCache>
            </c:strRef>
          </c:cat>
          <c:val>
            <c:numRef>
              <c:f>'4.8'!$B$5:$B$8</c:f>
              <c:numCache>
                <c:formatCode>#\ ##0\ "€"</c:formatCode>
                <c:ptCount val="4"/>
                <c:pt idx="0">
                  <c:v>11827061.16</c:v>
                </c:pt>
                <c:pt idx="1">
                  <c:v>8075000</c:v>
                </c:pt>
                <c:pt idx="2">
                  <c:v>27007340.699999999</c:v>
                </c:pt>
                <c:pt idx="3">
                  <c:v>4336564</c:v>
                </c:pt>
              </c:numCache>
            </c:numRef>
          </c:val>
          <c:extLst>
            <c:ext xmlns:c16="http://schemas.microsoft.com/office/drawing/2014/chart" uri="{C3380CC4-5D6E-409C-BE32-E72D297353CC}">
              <c16:uniqueId val="{00000000-93D9-4F33-88F3-32BB4BB44973}"/>
            </c:ext>
          </c:extLst>
        </c:ser>
        <c:ser>
          <c:idx val="1"/>
          <c:order val="1"/>
          <c:tx>
            <c:strRef>
              <c:f>'4.8'!$C$4</c:f>
              <c:strCache>
                <c:ptCount val="1"/>
                <c:pt idx="0">
                  <c:v>Celkové príjmy</c:v>
                </c:pt>
              </c:strCache>
            </c:strRef>
          </c:tx>
          <c:spPr>
            <a:solidFill>
              <a:srgbClr val="00C5DB"/>
            </a:solidFill>
            <a:ln>
              <a:noFill/>
            </a:ln>
            <a:effectLst/>
          </c:spPr>
          <c:invertIfNegative val="0"/>
          <c:dLbls>
            <c:dLbl>
              <c:idx val="0"/>
              <c:layout>
                <c:manualLayout>
                  <c:x val="3.1372549019607843E-2"/>
                  <c:y val="-8.487556272013328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D9-4F33-88F3-32BB4BB44973}"/>
                </c:ext>
              </c:extLst>
            </c:dLbl>
            <c:dLbl>
              <c:idx val="1"/>
              <c:layout>
                <c:manualLayout>
                  <c:x val="3.1372549019607843E-2"/>
                  <c:y val="-8.487556272013328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D9-4F33-88F3-32BB4BB44973}"/>
                </c:ext>
              </c:extLst>
            </c:dLbl>
            <c:dLbl>
              <c:idx val="2"/>
              <c:layout>
                <c:manualLayout>
                  <c:x val="4.444444444444444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D9-4F33-88F3-32BB4BB44973}"/>
                </c:ext>
              </c:extLst>
            </c:dLbl>
            <c:dLbl>
              <c:idx val="3"/>
              <c:layout>
                <c:manualLayout>
                  <c:x val="2.61437908496732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D9-4F33-88F3-32BB4BB44973}"/>
                </c:ext>
              </c:extLst>
            </c:dLbl>
            <c:numFmt formatCode="#,##0\ &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'4.8'!$A$5:$A$8</c:f>
              <c:strCache>
                <c:ptCount val="4"/>
                <c:pt idx="0">
                  <c:v>ÚNMS SR a SMÚ</c:v>
                </c:pt>
                <c:pt idx="1">
                  <c:v>ÚNMS SR</c:v>
                </c:pt>
                <c:pt idx="2">
                  <c:v>ÚNMZ ČR a ČMI</c:v>
                </c:pt>
                <c:pt idx="3">
                  <c:v>ÚNMZ ČR</c:v>
                </c:pt>
              </c:strCache>
            </c:strRef>
          </c:cat>
          <c:val>
            <c:numRef>
              <c:f>'4.8'!$C$5:$C$8</c:f>
              <c:numCache>
                <c:formatCode>#\ ##0\ "€"</c:formatCode>
                <c:ptCount val="4"/>
                <c:pt idx="0">
                  <c:v>5759548.1799999997</c:v>
                </c:pt>
                <c:pt idx="1">
                  <c:v>973157</c:v>
                </c:pt>
                <c:pt idx="2">
                  <c:v>24677379</c:v>
                </c:pt>
                <c:pt idx="3">
                  <c:v>172326</c:v>
                </c:pt>
              </c:numCache>
            </c:numRef>
          </c:val>
          <c:extLst>
            <c:ext xmlns:c16="http://schemas.microsoft.com/office/drawing/2014/chart" uri="{C3380CC4-5D6E-409C-BE32-E72D297353CC}">
              <c16:uniqueId val="{00000005-93D9-4F33-88F3-32BB4BB44973}"/>
            </c:ext>
          </c:extLst>
        </c:ser>
        <c:dLbls>
          <c:dLblPos val="outEnd"/>
          <c:showLegendKey val="0"/>
          <c:showVal val="1"/>
          <c:showCatName val="0"/>
          <c:showSerName val="0"/>
          <c:showPercent val="0"/>
          <c:showBubbleSize val="0"/>
        </c:dLbls>
        <c:gapWidth val="219"/>
        <c:overlap val="-27"/>
        <c:axId val="18736943"/>
        <c:axId val="18743183"/>
      </c:barChart>
      <c:catAx>
        <c:axId val="18736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8743183"/>
        <c:crosses val="autoZero"/>
        <c:auto val="1"/>
        <c:lblAlgn val="ctr"/>
        <c:lblOffset val="100"/>
        <c:noMultiLvlLbl val="0"/>
      </c:catAx>
      <c:valAx>
        <c:axId val="18743183"/>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k-SK"/>
          </a:p>
        </c:txPr>
        <c:crossAx val="187369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'4.9'!$B$4</c:f>
              <c:strCache>
                <c:ptCount val="1"/>
                <c:pt idx="0">
                  <c:v>PCT/1mil. obyvateľov</c:v>
                </c:pt>
              </c:strCache>
            </c:strRef>
          </c:tx>
          <c:spPr>
            <a:solidFill>
              <a:srgbClr val="4A53B8"/>
            </a:solidFill>
            <a:ln>
              <a:noFill/>
            </a:ln>
            <a:effectLst/>
          </c:spPr>
          <c:invertIfNegative val="0"/>
          <c:cat>
            <c:strRef>
              <c:f>'4.9'!$A$5:$A$7</c:f>
              <c:strCache>
                <c:ptCount val="3"/>
                <c:pt idx="0">
                  <c:v>Slovensko</c:v>
                </c:pt>
                <c:pt idx="1">
                  <c:v>Česko</c:v>
                </c:pt>
                <c:pt idx="2">
                  <c:v>Maďarsko</c:v>
                </c:pt>
              </c:strCache>
            </c:strRef>
          </c:cat>
          <c:val>
            <c:numRef>
              <c:f>'4.9'!$B$5:$B$7</c:f>
              <c:numCache>
                <c:formatCode>General</c:formatCode>
                <c:ptCount val="3"/>
                <c:pt idx="0">
                  <c:v>11.2</c:v>
                </c:pt>
                <c:pt idx="1">
                  <c:v>23.5</c:v>
                </c:pt>
                <c:pt idx="2">
                  <c:v>26.3</c:v>
                </c:pt>
              </c:numCache>
            </c:numRef>
          </c:val>
          <c:extLst>
            <c:ext xmlns:c16="http://schemas.microsoft.com/office/drawing/2014/chart" uri="{C3380CC4-5D6E-409C-BE32-E72D297353CC}">
              <c16:uniqueId val="{00000000-1EC7-4B3E-9A3E-5C3A01CEEFD0}"/>
            </c:ext>
          </c:extLst>
        </c:ser>
        <c:dLbls>
          <c:showLegendKey val="0"/>
          <c:showVal val="0"/>
          <c:showCatName val="0"/>
          <c:showSerName val="0"/>
          <c:showPercent val="0"/>
          <c:showBubbleSize val="0"/>
        </c:dLbls>
        <c:gapWidth val="219"/>
        <c:axId val="2071904175"/>
        <c:axId val="2071907503"/>
      </c:barChart>
      <c:lineChart>
        <c:grouping val="standard"/>
        <c:varyColors val="0"/>
        <c:ser>
          <c:idx val="1"/>
          <c:order val="1"/>
          <c:tx>
            <c:strRef>
              <c:f>'4.9'!$C$4</c:f>
              <c:strCache>
                <c:ptCount val="1"/>
                <c:pt idx="0">
                  <c:v>PCT/Počet zamestnancov</c:v>
                </c:pt>
              </c:strCache>
            </c:strRef>
          </c:tx>
          <c:spPr>
            <a:ln w="28575" cap="rnd">
              <a:noFill/>
              <a:round/>
            </a:ln>
            <a:effectLst/>
          </c:spPr>
          <c:marker>
            <c:symbol val="diamond"/>
            <c:size val="10"/>
            <c:spPr>
              <a:solidFill>
                <a:schemeClr val="tx2"/>
              </a:solidFill>
              <a:ln w="9525">
                <a:noFill/>
              </a:ln>
              <a:effectLst/>
            </c:spPr>
          </c:marker>
          <c:cat>
            <c:strRef>
              <c:f>'4.9'!$A$5:$A$7</c:f>
              <c:strCache>
                <c:ptCount val="3"/>
                <c:pt idx="0">
                  <c:v>Slovensko</c:v>
                </c:pt>
                <c:pt idx="1">
                  <c:v>Česko</c:v>
                </c:pt>
                <c:pt idx="2">
                  <c:v>Maďarsko</c:v>
                </c:pt>
              </c:strCache>
            </c:strRef>
          </c:cat>
          <c:val>
            <c:numRef>
              <c:f>'4.9'!$C$5:$C$7</c:f>
              <c:numCache>
                <c:formatCode>0.00</c:formatCode>
                <c:ptCount val="3"/>
                <c:pt idx="0">
                  <c:v>0.49170731707317072</c:v>
                </c:pt>
                <c:pt idx="1">
                  <c:v>1.2215346534653466</c:v>
                </c:pt>
                <c:pt idx="2">
                  <c:v>1.2324154589371981</c:v>
                </c:pt>
              </c:numCache>
            </c:numRef>
          </c:val>
          <c:smooth val="0"/>
          <c:extLst>
            <c:ext xmlns:c16="http://schemas.microsoft.com/office/drawing/2014/chart" uri="{C3380CC4-5D6E-409C-BE32-E72D297353CC}">
              <c16:uniqueId val="{00000001-1EC7-4B3E-9A3E-5C3A01CEEFD0}"/>
            </c:ext>
          </c:extLst>
        </c:ser>
        <c:dLbls>
          <c:showLegendKey val="0"/>
          <c:showVal val="0"/>
          <c:showCatName val="0"/>
          <c:showSerName val="0"/>
          <c:showPercent val="0"/>
          <c:showBubbleSize val="0"/>
        </c:dLbls>
        <c:marker val="1"/>
        <c:smooth val="0"/>
        <c:axId val="11419807"/>
        <c:axId val="11424383"/>
      </c:lineChart>
      <c:catAx>
        <c:axId val="2071904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2071907503"/>
        <c:crosses val="autoZero"/>
        <c:auto val="1"/>
        <c:lblAlgn val="ctr"/>
        <c:lblOffset val="100"/>
        <c:noMultiLvlLbl val="0"/>
      </c:catAx>
      <c:valAx>
        <c:axId val="20719075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2071904175"/>
        <c:crosses val="autoZero"/>
        <c:crossBetween val="between"/>
      </c:valAx>
      <c:valAx>
        <c:axId val="11424383"/>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1419807"/>
        <c:crosses val="max"/>
        <c:crossBetween val="between"/>
      </c:valAx>
      <c:catAx>
        <c:axId val="11419807"/>
        <c:scaling>
          <c:orientation val="minMax"/>
        </c:scaling>
        <c:delete val="1"/>
        <c:axPos val="b"/>
        <c:numFmt formatCode="General" sourceLinked="1"/>
        <c:majorTickMark val="out"/>
        <c:minorTickMark val="none"/>
        <c:tickLblPos val="nextTo"/>
        <c:crossAx val="11424383"/>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'4.10'!$A$5</c:f>
              <c:strCache>
                <c:ptCount val="1"/>
                <c:pt idx="0">
                  <c:v>SK</c:v>
                </c:pt>
              </c:strCache>
            </c:strRef>
          </c:tx>
          <c:spPr>
            <a:solidFill>
              <a:schemeClr val="accent3"/>
            </a:solidFill>
            <a:ln>
              <a:noFill/>
            </a:ln>
            <a:effectLst/>
          </c:spPr>
          <c:invertIfNegative val="0"/>
          <c:cat>
            <c:strRef>
              <c:f>'4.10'!$B$4:$D$4</c:f>
              <c:strCache>
                <c:ptCount val="3"/>
                <c:pt idx="0">
                  <c:v>PCT</c:v>
                </c:pt>
                <c:pt idx="1">
                  <c:v>Ochranné známky</c:v>
                </c:pt>
                <c:pt idx="2">
                  <c:v>Dizajny</c:v>
                </c:pt>
              </c:strCache>
            </c:strRef>
          </c:cat>
          <c:val>
            <c:numRef>
              <c:f>'4.10'!$B$5:$D$5</c:f>
              <c:numCache>
                <c:formatCode>General</c:formatCode>
                <c:ptCount val="3"/>
                <c:pt idx="0" formatCode="0.00">
                  <c:v>0.51606099527089788</c:v>
                </c:pt>
                <c:pt idx="1">
                  <c:v>1.8</c:v>
                </c:pt>
                <c:pt idx="2">
                  <c:v>5.13</c:v>
                </c:pt>
              </c:numCache>
            </c:numRef>
          </c:val>
          <c:extLst>
            <c:ext xmlns:c16="http://schemas.microsoft.com/office/drawing/2014/chart" uri="{C3380CC4-5D6E-409C-BE32-E72D297353CC}">
              <c16:uniqueId val="{00000000-0526-4029-A478-13FDDEEADFCC}"/>
            </c:ext>
          </c:extLst>
        </c:ser>
        <c:ser>
          <c:idx val="1"/>
          <c:order val="1"/>
          <c:tx>
            <c:strRef>
              <c:f>'4.10'!$A$6</c:f>
              <c:strCache>
                <c:ptCount val="1"/>
                <c:pt idx="0">
                  <c:v>EU27</c:v>
                </c:pt>
              </c:strCache>
            </c:strRef>
          </c:tx>
          <c:spPr>
            <a:solidFill>
              <a:srgbClr val="6FDCE8"/>
            </a:solidFill>
            <a:ln>
              <a:noFill/>
            </a:ln>
            <a:effectLst/>
          </c:spPr>
          <c:invertIfNegative val="0"/>
          <c:cat>
            <c:strRef>
              <c:f>'4.10'!$B$4:$D$4</c:f>
              <c:strCache>
                <c:ptCount val="3"/>
                <c:pt idx="0">
                  <c:v>PCT</c:v>
                </c:pt>
                <c:pt idx="1">
                  <c:v>Ochranné známky</c:v>
                </c:pt>
                <c:pt idx="2">
                  <c:v>Dizajny</c:v>
                </c:pt>
              </c:strCache>
            </c:strRef>
          </c:cat>
          <c:val>
            <c:numRef>
              <c:f>'4.10'!$B$6:$D$6</c:f>
              <c:numCache>
                <c:formatCode>General</c:formatCode>
                <c:ptCount val="3"/>
                <c:pt idx="0" formatCode="0.00">
                  <c:v>3.4871488065250822</c:v>
                </c:pt>
                <c:pt idx="1">
                  <c:v>3.99</c:v>
                </c:pt>
                <c:pt idx="2">
                  <c:v>7.39</c:v>
                </c:pt>
              </c:numCache>
            </c:numRef>
          </c:val>
          <c:extLst>
            <c:ext xmlns:c16="http://schemas.microsoft.com/office/drawing/2014/chart" uri="{C3380CC4-5D6E-409C-BE32-E72D297353CC}">
              <c16:uniqueId val="{00000001-0526-4029-A478-13FDDEEADFCC}"/>
            </c:ext>
          </c:extLst>
        </c:ser>
        <c:ser>
          <c:idx val="2"/>
          <c:order val="2"/>
          <c:tx>
            <c:strRef>
              <c:f>'4.10'!$A$7</c:f>
              <c:strCache>
                <c:ptCount val="1"/>
                <c:pt idx="0">
                  <c:v>V3</c:v>
                </c:pt>
              </c:strCache>
            </c:strRef>
          </c:tx>
          <c:spPr>
            <a:solidFill>
              <a:schemeClr val="accent5">
                <a:lumMod val="60000"/>
                <a:lumOff val="40000"/>
              </a:schemeClr>
            </a:solidFill>
            <a:ln>
              <a:noFill/>
            </a:ln>
            <a:effectLst/>
          </c:spPr>
          <c:invertIfNegative val="0"/>
          <c:cat>
            <c:strRef>
              <c:f>'4.10'!$B$4:$D$4</c:f>
              <c:strCache>
                <c:ptCount val="3"/>
                <c:pt idx="0">
                  <c:v>PCT</c:v>
                </c:pt>
                <c:pt idx="1">
                  <c:v>Ochranné známky</c:v>
                </c:pt>
                <c:pt idx="2">
                  <c:v>Dizajny</c:v>
                </c:pt>
              </c:strCache>
            </c:strRef>
          </c:cat>
          <c:val>
            <c:numRef>
              <c:f>'4.10'!$B$7:$D$7</c:f>
              <c:numCache>
                <c:formatCode>General</c:formatCode>
                <c:ptCount val="3"/>
                <c:pt idx="0" formatCode="0.00">
                  <c:v>0.8790155701005502</c:v>
                </c:pt>
                <c:pt idx="1">
                  <c:v>3.03</c:v>
                </c:pt>
                <c:pt idx="2">
                  <c:v>5.13</c:v>
                </c:pt>
              </c:numCache>
            </c:numRef>
          </c:val>
          <c:extLst>
            <c:ext xmlns:c16="http://schemas.microsoft.com/office/drawing/2014/chart" uri="{C3380CC4-5D6E-409C-BE32-E72D297353CC}">
              <c16:uniqueId val="{00000002-0526-4029-A478-13FDDEEADFCC}"/>
            </c:ext>
          </c:extLst>
        </c:ser>
        <c:dLbls>
          <c:showLegendKey val="0"/>
          <c:showVal val="0"/>
          <c:showCatName val="0"/>
          <c:showSerName val="0"/>
          <c:showPercent val="0"/>
          <c:showBubbleSize val="0"/>
        </c:dLbls>
        <c:gapWidth val="219"/>
        <c:overlap val="-27"/>
        <c:axId val="476180671"/>
        <c:axId val="476181631"/>
      </c:barChart>
      <c:catAx>
        <c:axId val="476180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476181631"/>
        <c:crosses val="autoZero"/>
        <c:auto val="1"/>
        <c:lblAlgn val="ctr"/>
        <c:lblOffset val="100"/>
        <c:noMultiLvlLbl val="0"/>
      </c:catAx>
      <c:valAx>
        <c:axId val="47618163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476180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'4.11'!$B$4</c:f>
              <c:strCache>
                <c:ptCount val="1"/>
                <c:pt idx="0">
                  <c:v>2020</c:v>
                </c:pt>
              </c:strCache>
            </c:strRef>
          </c:tx>
          <c:spPr>
            <a:solidFill>
              <a:schemeClr val="bg2">
                <a:lumMod val="20000"/>
                <a:lumOff val="80000"/>
              </a:schemeClr>
            </a:solidFill>
            <a:ln>
              <a:noFill/>
            </a:ln>
            <a:effectLst/>
          </c:spPr>
          <c:invertIfNegative val="0"/>
          <c:dPt>
            <c:idx val="10"/>
            <c:invertIfNegative val="0"/>
            <c:bubble3D val="0"/>
            <c:spPr>
              <a:solidFill>
                <a:schemeClr val="tx2"/>
              </a:solidFill>
              <a:ln>
                <a:noFill/>
              </a:ln>
              <a:effectLst/>
            </c:spPr>
            <c:extLst>
              <c:ext xmlns:c16="http://schemas.microsoft.com/office/drawing/2014/chart" uri="{C3380CC4-5D6E-409C-BE32-E72D297353CC}">
                <c16:uniqueId val="{00000001-BB97-4638-A61A-5EC1D1CB3C4B}"/>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03-BB97-4638-A61A-5EC1D1CB3C4B}"/>
              </c:ext>
            </c:extLst>
          </c:dPt>
          <c:cat>
            <c:strRef>
              <c:f>'4.11'!$A$5:$A$28</c:f>
              <c:strCache>
                <c:ptCount val="24"/>
                <c:pt idx="0">
                  <c:v>DE</c:v>
                </c:pt>
                <c:pt idx="1">
                  <c:v>AT</c:v>
                </c:pt>
                <c:pt idx="2">
                  <c:v>EE</c:v>
                </c:pt>
                <c:pt idx="3">
                  <c:v>FI</c:v>
                </c:pt>
                <c:pt idx="4">
                  <c:v>SI</c:v>
                </c:pt>
                <c:pt idx="5">
                  <c:v>IT</c:v>
                </c:pt>
                <c:pt idx="6">
                  <c:v>EL</c:v>
                </c:pt>
                <c:pt idx="7">
                  <c:v>SE</c:v>
                </c:pt>
                <c:pt idx="8">
                  <c:v>CZ</c:v>
                </c:pt>
                <c:pt idx="9">
                  <c:v>CH</c:v>
                </c:pt>
                <c:pt idx="10">
                  <c:v>EU22</c:v>
                </c:pt>
                <c:pt idx="11">
                  <c:v>PT</c:v>
                </c:pt>
                <c:pt idx="12">
                  <c:v>LT</c:v>
                </c:pt>
                <c:pt idx="13">
                  <c:v>LU</c:v>
                </c:pt>
                <c:pt idx="14">
                  <c:v>FR</c:v>
                </c:pt>
                <c:pt idx="15">
                  <c:v>IE</c:v>
                </c:pt>
                <c:pt idx="16">
                  <c:v>PL</c:v>
                </c:pt>
                <c:pt idx="17">
                  <c:v>SK</c:v>
                </c:pt>
                <c:pt idx="18">
                  <c:v>HU</c:v>
                </c:pt>
                <c:pt idx="19">
                  <c:v>LV</c:v>
                </c:pt>
                <c:pt idx="20">
                  <c:v>ES</c:v>
                </c:pt>
                <c:pt idx="21">
                  <c:v>DK</c:v>
                </c:pt>
                <c:pt idx="22">
                  <c:v>NL</c:v>
                </c:pt>
                <c:pt idx="23">
                  <c:v>BE</c:v>
                </c:pt>
              </c:strCache>
            </c:strRef>
          </c:cat>
          <c:val>
            <c:numRef>
              <c:f>'4.11'!$B$5:$B$28</c:f>
              <c:numCache>
                <c:formatCode>General</c:formatCode>
                <c:ptCount val="24"/>
                <c:pt idx="0">
                  <c:v>37.862452366785604</c:v>
                </c:pt>
                <c:pt idx="1">
                  <c:v>32.123518204907903</c:v>
                </c:pt>
                <c:pt idx="2">
                  <c:v>32.115430479369898</c:v>
                </c:pt>
                <c:pt idx="3">
                  <c:v>31.985393562347802</c:v>
                </c:pt>
                <c:pt idx="4">
                  <c:v>31.271950468880199</c:v>
                </c:pt>
                <c:pt idx="5">
                  <c:v>30.7814804947974</c:v>
                </c:pt>
                <c:pt idx="6">
                  <c:v>30.486393088553399</c:v>
                </c:pt>
                <c:pt idx="7">
                  <c:v>30.414245389854202</c:v>
                </c:pt>
                <c:pt idx="8">
                  <c:v>28.573154889580401</c:v>
                </c:pt>
                <c:pt idx="9">
                  <c:v>28.301537892563498</c:v>
                </c:pt>
                <c:pt idx="10">
                  <c:v>27.824458713269593</c:v>
                </c:pt>
                <c:pt idx="11">
                  <c:v>27.532034551853197</c:v>
                </c:pt>
                <c:pt idx="12">
                  <c:v>27.442288675963798</c:v>
                </c:pt>
                <c:pt idx="13">
                  <c:v>27.400225903614398</c:v>
                </c:pt>
                <c:pt idx="14">
                  <c:v>26.9670286610964</c:v>
                </c:pt>
                <c:pt idx="15">
                  <c:v>25.9229315298975</c:v>
                </c:pt>
                <c:pt idx="16">
                  <c:v>25.643406092681801</c:v>
                </c:pt>
                <c:pt idx="17">
                  <c:v>25.508570536097899</c:v>
                </c:pt>
                <c:pt idx="18">
                  <c:v>25.383320723252801</c:v>
                </c:pt>
                <c:pt idx="19">
                  <c:v>25.344399469369499</c:v>
                </c:pt>
                <c:pt idx="20">
                  <c:v>24.829797637854501</c:v>
                </c:pt>
                <c:pt idx="21">
                  <c:v>23.223788082568703</c:v>
                </c:pt>
                <c:pt idx="22">
                  <c:v>20.734006799796699</c:v>
                </c:pt>
                <c:pt idx="23">
                  <c:v>20.592274082807002</c:v>
                </c:pt>
              </c:numCache>
            </c:numRef>
          </c:val>
          <c:extLst>
            <c:ext xmlns:c16="http://schemas.microsoft.com/office/drawing/2014/chart" uri="{C3380CC4-5D6E-409C-BE32-E72D297353CC}">
              <c16:uniqueId val="{00000004-BB97-4638-A61A-5EC1D1CB3C4B}"/>
            </c:ext>
          </c:extLst>
        </c:ser>
        <c:dLbls>
          <c:showLegendKey val="0"/>
          <c:showVal val="0"/>
          <c:showCatName val="0"/>
          <c:showSerName val="0"/>
          <c:showPercent val="0"/>
          <c:showBubbleSize val="0"/>
        </c:dLbls>
        <c:gapWidth val="219"/>
        <c:axId val="1052475184"/>
        <c:axId val="1052476144"/>
      </c:barChart>
      <c:lineChart>
        <c:grouping val="stacked"/>
        <c:varyColors val="0"/>
        <c:ser>
          <c:idx val="1"/>
          <c:order val="1"/>
          <c:tx>
            <c:strRef>
              <c:f>'4.11'!$C$4</c:f>
              <c:strCache>
                <c:ptCount val="1"/>
                <c:pt idx="0">
                  <c:v>2015</c:v>
                </c:pt>
              </c:strCache>
            </c:strRef>
          </c:tx>
          <c:spPr>
            <a:ln w="28575" cap="rnd">
              <a:noFill/>
              <a:round/>
            </a:ln>
            <a:effectLst/>
          </c:spPr>
          <c:marker>
            <c:symbol val="circle"/>
            <c:size val="5"/>
            <c:spPr>
              <a:solidFill>
                <a:schemeClr val="bg2"/>
              </a:solidFill>
              <a:ln w="9525">
                <a:noFill/>
              </a:ln>
              <a:effectLst/>
            </c:spPr>
          </c:marker>
          <c:cat>
            <c:strRef>
              <c:f>'4.11'!$A$5:$A$28</c:f>
              <c:strCache>
                <c:ptCount val="24"/>
                <c:pt idx="0">
                  <c:v>DE</c:v>
                </c:pt>
                <c:pt idx="1">
                  <c:v>AT</c:v>
                </c:pt>
                <c:pt idx="2">
                  <c:v>EE</c:v>
                </c:pt>
                <c:pt idx="3">
                  <c:v>FI</c:v>
                </c:pt>
                <c:pt idx="4">
                  <c:v>SI</c:v>
                </c:pt>
                <c:pt idx="5">
                  <c:v>IT</c:v>
                </c:pt>
                <c:pt idx="6">
                  <c:v>EL</c:v>
                </c:pt>
                <c:pt idx="7">
                  <c:v>SE</c:v>
                </c:pt>
                <c:pt idx="8">
                  <c:v>CZ</c:v>
                </c:pt>
                <c:pt idx="9">
                  <c:v>CH</c:v>
                </c:pt>
                <c:pt idx="10">
                  <c:v>EU22</c:v>
                </c:pt>
                <c:pt idx="11">
                  <c:v>PT</c:v>
                </c:pt>
                <c:pt idx="12">
                  <c:v>LT</c:v>
                </c:pt>
                <c:pt idx="13">
                  <c:v>LU</c:v>
                </c:pt>
                <c:pt idx="14">
                  <c:v>FR</c:v>
                </c:pt>
                <c:pt idx="15">
                  <c:v>IE</c:v>
                </c:pt>
                <c:pt idx="16">
                  <c:v>PL</c:v>
                </c:pt>
                <c:pt idx="17">
                  <c:v>SK</c:v>
                </c:pt>
                <c:pt idx="18">
                  <c:v>HU</c:v>
                </c:pt>
                <c:pt idx="19">
                  <c:v>LV</c:v>
                </c:pt>
                <c:pt idx="20">
                  <c:v>ES</c:v>
                </c:pt>
                <c:pt idx="21">
                  <c:v>DK</c:v>
                </c:pt>
                <c:pt idx="22">
                  <c:v>NL</c:v>
                </c:pt>
                <c:pt idx="23">
                  <c:v>BE</c:v>
                </c:pt>
              </c:strCache>
            </c:strRef>
          </c:cat>
          <c:val>
            <c:numRef>
              <c:f>'4.11'!$C$5:$C$28</c:f>
              <c:numCache>
                <c:formatCode>General</c:formatCode>
                <c:ptCount val="24"/>
                <c:pt idx="0">
                  <c:v>39.504112693671701</c:v>
                </c:pt>
                <c:pt idx="1">
                  <c:v>31.785219582579398</c:v>
                </c:pt>
                <c:pt idx="2">
                  <c:v>33.4866810120946</c:v>
                </c:pt>
                <c:pt idx="3">
                  <c:v>33.277439347951102</c:v>
                </c:pt>
                <c:pt idx="4">
                  <c:v>32.071358816964704</c:v>
                </c:pt>
                <c:pt idx="6">
                  <c:v>35.372089893688099</c:v>
                </c:pt>
                <c:pt idx="7">
                  <c:v>29.110846069212602</c:v>
                </c:pt>
                <c:pt idx="8">
                  <c:v>29.522539861917803</c:v>
                </c:pt>
                <c:pt idx="9">
                  <c:v>26.133572542235299</c:v>
                </c:pt>
                <c:pt idx="10">
                  <c:v>27.505918663934057</c:v>
                </c:pt>
                <c:pt idx="11">
                  <c:v>25.157112930869999</c:v>
                </c:pt>
                <c:pt idx="12">
                  <c:v>28.6451248620487</c:v>
                </c:pt>
                <c:pt idx="13">
                  <c:v>18.611584327086902</c:v>
                </c:pt>
                <c:pt idx="15">
                  <c:v>27.371545880163595</c:v>
                </c:pt>
                <c:pt idx="16">
                  <c:v>27.649246976725799</c:v>
                </c:pt>
                <c:pt idx="17">
                  <c:v>24.678306047241897</c:v>
                </c:pt>
                <c:pt idx="18">
                  <c:v>23.5219890638873</c:v>
                </c:pt>
                <c:pt idx="19">
                  <c:v>27.2883275560282</c:v>
                </c:pt>
                <c:pt idx="20">
                  <c:v>25.549099985509599</c:v>
                </c:pt>
                <c:pt idx="21">
                  <c:v>20.3048818765824</c:v>
                </c:pt>
                <c:pt idx="22">
                  <c:v>18.157948116928502</c:v>
                </c:pt>
                <c:pt idx="23">
                  <c:v>19.0529183775283</c:v>
                </c:pt>
              </c:numCache>
            </c:numRef>
          </c:val>
          <c:smooth val="0"/>
          <c:extLst>
            <c:ext xmlns:c16="http://schemas.microsoft.com/office/drawing/2014/chart" uri="{C3380CC4-5D6E-409C-BE32-E72D297353CC}">
              <c16:uniqueId val="{00000005-BB97-4638-A61A-5EC1D1CB3C4B}"/>
            </c:ext>
          </c:extLst>
        </c:ser>
        <c:dLbls>
          <c:showLegendKey val="0"/>
          <c:showVal val="0"/>
          <c:showCatName val="0"/>
          <c:showSerName val="0"/>
          <c:showPercent val="0"/>
          <c:showBubbleSize val="0"/>
        </c:dLbls>
        <c:marker val="1"/>
        <c:smooth val="0"/>
        <c:axId val="1052475184"/>
        <c:axId val="1052476144"/>
      </c:lineChart>
      <c:catAx>
        <c:axId val="1052475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52476144"/>
        <c:crosses val="autoZero"/>
        <c:auto val="1"/>
        <c:lblAlgn val="ctr"/>
        <c:lblOffset val="100"/>
        <c:noMultiLvlLbl val="0"/>
      </c:catAx>
      <c:valAx>
        <c:axId val="1052476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52475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'2.6'!$B$4</c:f>
              <c:strCache>
                <c:ptCount val="1"/>
                <c:pt idx="0">
                  <c:v>2020</c:v>
                </c:pt>
              </c:strCache>
            </c:strRef>
          </c:tx>
          <c:spPr>
            <a:solidFill>
              <a:srgbClr val="1E22AA"/>
            </a:solidFill>
            <a:ln>
              <a:noFill/>
            </a:ln>
            <a:effectLst/>
          </c:spPr>
          <c:invertIfNegative val="0"/>
          <c:dPt>
            <c:idx val="1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1-A04E-4C4A-B50D-43DFC56FA978}"/>
              </c:ext>
            </c:extLst>
          </c:dPt>
          <c:dPt>
            <c:idx val="25"/>
            <c:invertIfNegative val="0"/>
            <c:bubble3D val="0"/>
            <c:spPr>
              <a:solidFill>
                <a:schemeClr val="accent1"/>
              </a:solidFill>
              <a:ln>
                <a:noFill/>
              </a:ln>
              <a:effectLst/>
            </c:spPr>
            <c:extLst>
              <c:ext xmlns:c16="http://schemas.microsoft.com/office/drawing/2014/chart" uri="{C3380CC4-5D6E-409C-BE32-E72D297353CC}">
                <c16:uniqueId val="{00000000-A04E-4C4A-B50D-43DFC56FA978}"/>
              </c:ext>
            </c:extLst>
          </c:dPt>
          <c:cat>
            <c:strRef>
              <c:f>'2.6'!$A$5:$A$37</c:f>
              <c:strCache>
                <c:ptCount val="33"/>
                <c:pt idx="0">
                  <c:v>HU</c:v>
                </c:pt>
                <c:pt idx="1">
                  <c:v>PL</c:v>
                </c:pt>
                <c:pt idx="2">
                  <c:v>SI</c:v>
                </c:pt>
                <c:pt idx="3">
                  <c:v>KO</c:v>
                </c:pt>
                <c:pt idx="4">
                  <c:v>FR</c:v>
                </c:pt>
                <c:pt idx="5">
                  <c:v>BE</c:v>
                </c:pt>
                <c:pt idx="6">
                  <c:v>NL</c:v>
                </c:pt>
                <c:pt idx="7">
                  <c:v>US</c:v>
                </c:pt>
                <c:pt idx="8">
                  <c:v>ES</c:v>
                </c:pt>
                <c:pt idx="9">
                  <c:v>SE</c:v>
                </c:pt>
                <c:pt idx="10">
                  <c:v>CZ</c:v>
                </c:pt>
                <c:pt idx="11">
                  <c:v>IE</c:v>
                </c:pt>
                <c:pt idx="12">
                  <c:v>EÚ 27</c:v>
                </c:pt>
                <c:pt idx="13">
                  <c:v>CN</c:v>
                </c:pt>
                <c:pt idx="14">
                  <c:v>CY</c:v>
                </c:pt>
                <c:pt idx="15">
                  <c:v>PT</c:v>
                </c:pt>
                <c:pt idx="16">
                  <c:v>AT</c:v>
                </c:pt>
                <c:pt idx="17">
                  <c:v>RO</c:v>
                </c:pt>
                <c:pt idx="18">
                  <c:v>FI</c:v>
                </c:pt>
                <c:pt idx="19">
                  <c:v>IT</c:v>
                </c:pt>
                <c:pt idx="20">
                  <c:v>EE</c:v>
                </c:pt>
                <c:pt idx="21">
                  <c:v>EL</c:v>
                </c:pt>
                <c:pt idx="22">
                  <c:v>LU</c:v>
                </c:pt>
                <c:pt idx="23">
                  <c:v>DE</c:v>
                </c:pt>
                <c:pt idx="24">
                  <c:v>DK</c:v>
                </c:pt>
                <c:pt idx="25">
                  <c:v>SK</c:v>
                </c:pt>
                <c:pt idx="26">
                  <c:v>LV</c:v>
                </c:pt>
                <c:pt idx="27">
                  <c:v>JP</c:v>
                </c:pt>
                <c:pt idx="28">
                  <c:v>CH</c:v>
                </c:pt>
                <c:pt idx="29">
                  <c:v>HR</c:v>
                </c:pt>
                <c:pt idx="30">
                  <c:v>BG</c:v>
                </c:pt>
                <c:pt idx="31">
                  <c:v>MT</c:v>
                </c:pt>
                <c:pt idx="32">
                  <c:v>LT</c:v>
                </c:pt>
              </c:strCache>
            </c:strRef>
          </c:cat>
          <c:val>
            <c:numRef>
              <c:f>'2.6'!$B$5:$B$37</c:f>
              <c:numCache>
                <c:formatCode>General</c:formatCode>
                <c:ptCount val="33"/>
                <c:pt idx="0">
                  <c:v>0.37069416308591696</c:v>
                </c:pt>
                <c:pt idx="1">
                  <c:v>0.21871679978716674</c:v>
                </c:pt>
                <c:pt idx="2">
                  <c:v>0.20919745021182248</c:v>
                </c:pt>
                <c:pt idx="3">
                  <c:v>0.18614334895644635</c:v>
                </c:pt>
                <c:pt idx="4">
                  <c:v>0.17868291801877267</c:v>
                </c:pt>
                <c:pt idx="5">
                  <c:v>0.15198754051912772</c:v>
                </c:pt>
                <c:pt idx="6">
                  <c:v>0.14831340353382116</c:v>
                </c:pt>
                <c:pt idx="7">
                  <c:v>0.14628956502051671</c:v>
                </c:pt>
                <c:pt idx="8">
                  <c:v>0.13831714144574345</c:v>
                </c:pt>
                <c:pt idx="9">
                  <c:v>0.12858117587335569</c:v>
                </c:pt>
                <c:pt idx="10">
                  <c:v>0.12183073280344164</c:v>
                </c:pt>
                <c:pt idx="11">
                  <c:v>0.1156195480139085</c:v>
                </c:pt>
                <c:pt idx="12">
                  <c:v>0.11506425950307481</c:v>
                </c:pt>
                <c:pt idx="13">
                  <c:v>0.10886600565966642</c:v>
                </c:pt>
                <c:pt idx="14">
                  <c:v>9.8122710622710635E-2</c:v>
                </c:pt>
                <c:pt idx="15">
                  <c:v>9.7807759961356766E-2</c:v>
                </c:pt>
                <c:pt idx="16">
                  <c:v>9.5806602256779866E-2</c:v>
                </c:pt>
                <c:pt idx="17">
                  <c:v>9.3314829312267214E-2</c:v>
                </c:pt>
                <c:pt idx="18">
                  <c:v>8.8705894616146336E-2</c:v>
                </c:pt>
                <c:pt idx="19">
                  <c:v>8.6382727225509492E-2</c:v>
                </c:pt>
                <c:pt idx="20">
                  <c:v>8.500590318772136E-2</c:v>
                </c:pt>
                <c:pt idx="21">
                  <c:v>8.0563777307963352E-2</c:v>
                </c:pt>
                <c:pt idx="22">
                  <c:v>7.1922110552763818E-2</c:v>
                </c:pt>
                <c:pt idx="23">
                  <c:v>7.162459678998713E-2</c:v>
                </c:pt>
                <c:pt idx="24">
                  <c:v>5.2631538671391788E-2</c:v>
                </c:pt>
                <c:pt idx="25">
                  <c:v>4.9000312966440376E-2</c:v>
                </c:pt>
                <c:pt idx="26">
                  <c:v>4.8159354513363589E-2</c:v>
                </c:pt>
                <c:pt idx="27">
                  <c:v>4.4154645500200429E-2</c:v>
                </c:pt>
                <c:pt idx="28">
                  <c:v>3.8364182840293769E-2</c:v>
                </c:pt>
                <c:pt idx="29">
                  <c:v>2.9951018325976714E-2</c:v>
                </c:pt>
                <c:pt idx="30">
                  <c:v>2.787703348560918E-2</c:v>
                </c:pt>
                <c:pt idx="31">
                  <c:v>2.0817388642277668E-2</c:v>
                </c:pt>
                <c:pt idx="32">
                  <c:v>1.6872397925644583E-2</c:v>
                </c:pt>
              </c:numCache>
            </c:numRef>
          </c:val>
          <c:extLst>
            <c:ext xmlns:c16="http://schemas.microsoft.com/office/drawing/2014/chart" uri="{C3380CC4-5D6E-409C-BE32-E72D297353CC}">
              <c16:uniqueId val="{00000001-5ECE-4726-955D-070B09C1FBCA}"/>
            </c:ext>
          </c:extLst>
        </c:ser>
        <c:dLbls>
          <c:showLegendKey val="0"/>
          <c:showVal val="0"/>
          <c:showCatName val="0"/>
          <c:showSerName val="0"/>
          <c:showPercent val="0"/>
          <c:showBubbleSize val="0"/>
        </c:dLbls>
        <c:gapWidth val="219"/>
        <c:overlap val="-27"/>
        <c:axId val="1404608584"/>
        <c:axId val="1404610072"/>
      </c:barChart>
      <c:catAx>
        <c:axId val="1404608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404610072"/>
        <c:crosses val="autoZero"/>
        <c:auto val="1"/>
        <c:lblAlgn val="ctr"/>
        <c:lblOffset val="100"/>
        <c:noMultiLvlLbl val="0"/>
      </c:catAx>
      <c:valAx>
        <c:axId val="1404610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404608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'4.12'!$B$5</c:f>
              <c:strCache>
                <c:ptCount val="1"/>
                <c:pt idx="0">
                  <c:v>Aurelium</c:v>
                </c:pt>
              </c:strCache>
            </c:strRef>
          </c:tx>
          <c:spPr>
            <a:solidFill>
              <a:srgbClr val="4A53B8"/>
            </a:solidFill>
            <a:ln>
              <a:noFill/>
            </a:ln>
            <a:effectLst/>
          </c:spPr>
          <c:invertIfNegative val="0"/>
          <c:cat>
            <c:numRef>
              <c:f>'4.12'!$C$4:$G$4</c:f>
              <c:numCache>
                <c:formatCode>General</c:formatCode>
                <c:ptCount val="5"/>
                <c:pt idx="0">
                  <c:v>2019</c:v>
                </c:pt>
                <c:pt idx="1">
                  <c:v>2020</c:v>
                </c:pt>
                <c:pt idx="2">
                  <c:v>2021</c:v>
                </c:pt>
                <c:pt idx="3">
                  <c:v>2022</c:v>
                </c:pt>
                <c:pt idx="4">
                  <c:v>2023</c:v>
                </c:pt>
              </c:numCache>
            </c:numRef>
          </c:cat>
          <c:val>
            <c:numRef>
              <c:f>'4.12'!$C$5:$G$5</c:f>
              <c:numCache>
                <c:formatCode>_(* #,##0.00_);_(* \(#,##0.00\);_(* "-"??_);_(@_)</c:formatCode>
                <c:ptCount val="5"/>
                <c:pt idx="0">
                  <c:v>314000</c:v>
                </c:pt>
                <c:pt idx="1">
                  <c:v>229800</c:v>
                </c:pt>
                <c:pt idx="2">
                  <c:v>330810</c:v>
                </c:pt>
                <c:pt idx="3">
                  <c:v>292653</c:v>
                </c:pt>
                <c:pt idx="4">
                  <c:v>183318.1</c:v>
                </c:pt>
              </c:numCache>
            </c:numRef>
          </c:val>
          <c:extLst>
            <c:ext xmlns:c16="http://schemas.microsoft.com/office/drawing/2014/chart" uri="{C3380CC4-5D6E-409C-BE32-E72D297353CC}">
              <c16:uniqueId val="{00000000-C873-4604-8665-1063F282B90D}"/>
            </c:ext>
          </c:extLst>
        </c:ser>
        <c:ser>
          <c:idx val="1"/>
          <c:order val="1"/>
          <c:tx>
            <c:strRef>
              <c:f>'4.12'!$B$6</c:f>
              <c:strCache>
                <c:ptCount val="1"/>
                <c:pt idx="0">
                  <c:v>Národné centrum</c:v>
                </c:pt>
              </c:strCache>
            </c:strRef>
          </c:tx>
          <c:spPr>
            <a:solidFill>
              <a:srgbClr val="6FDCE8"/>
            </a:solidFill>
            <a:ln>
              <a:noFill/>
            </a:ln>
            <a:effectLst/>
          </c:spPr>
          <c:invertIfNegative val="0"/>
          <c:cat>
            <c:numRef>
              <c:f>'4.12'!$C$4:$G$4</c:f>
              <c:numCache>
                <c:formatCode>General</c:formatCode>
                <c:ptCount val="5"/>
                <c:pt idx="0">
                  <c:v>2019</c:v>
                </c:pt>
                <c:pt idx="1">
                  <c:v>2020</c:v>
                </c:pt>
                <c:pt idx="2">
                  <c:v>2021</c:v>
                </c:pt>
                <c:pt idx="3">
                  <c:v>2022</c:v>
                </c:pt>
                <c:pt idx="4">
                  <c:v>2023</c:v>
                </c:pt>
              </c:numCache>
            </c:numRef>
          </c:cat>
          <c:val>
            <c:numRef>
              <c:f>'4.12'!$C$6:$G$6</c:f>
              <c:numCache>
                <c:formatCode>_(* #,##0.00_);_(* \(#,##0.00\);_(* "-"??_);_(@_)</c:formatCode>
                <c:ptCount val="5"/>
                <c:pt idx="0">
                  <c:v>387280</c:v>
                </c:pt>
                <c:pt idx="1">
                  <c:v>386600</c:v>
                </c:pt>
                <c:pt idx="2">
                  <c:v>384430</c:v>
                </c:pt>
                <c:pt idx="3">
                  <c:v>365948</c:v>
                </c:pt>
                <c:pt idx="4">
                  <c:v>600000</c:v>
                </c:pt>
              </c:numCache>
            </c:numRef>
          </c:val>
          <c:extLst>
            <c:ext xmlns:c16="http://schemas.microsoft.com/office/drawing/2014/chart" uri="{C3380CC4-5D6E-409C-BE32-E72D297353CC}">
              <c16:uniqueId val="{00000001-C873-4604-8665-1063F282B90D}"/>
            </c:ext>
          </c:extLst>
        </c:ser>
        <c:ser>
          <c:idx val="2"/>
          <c:order val="2"/>
          <c:tx>
            <c:strRef>
              <c:f>'4.12'!$B$7</c:f>
              <c:strCache>
                <c:ptCount val="1"/>
                <c:pt idx="0">
                  <c:v>Quark</c:v>
                </c:pt>
              </c:strCache>
            </c:strRef>
          </c:tx>
          <c:spPr>
            <a:solidFill>
              <a:srgbClr val="EC938E"/>
            </a:solidFill>
            <a:ln>
              <a:noFill/>
            </a:ln>
            <a:effectLst/>
          </c:spPr>
          <c:invertIfNegative val="0"/>
          <c:cat>
            <c:numRef>
              <c:f>'4.12'!$C$4:$G$4</c:f>
              <c:numCache>
                <c:formatCode>General</c:formatCode>
                <c:ptCount val="5"/>
                <c:pt idx="0">
                  <c:v>2019</c:v>
                </c:pt>
                <c:pt idx="1">
                  <c:v>2020</c:v>
                </c:pt>
                <c:pt idx="2">
                  <c:v>2021</c:v>
                </c:pt>
                <c:pt idx="3">
                  <c:v>2022</c:v>
                </c:pt>
                <c:pt idx="4">
                  <c:v>2023</c:v>
                </c:pt>
              </c:numCache>
            </c:numRef>
          </c:cat>
          <c:val>
            <c:numRef>
              <c:f>'4.12'!$C$7:$G$7</c:f>
              <c:numCache>
                <c:formatCode>_(* #,##0.00_);_(* \(#,##0.00\);_(* "-"??_);_(@_)</c:formatCode>
                <c:ptCount val="5"/>
                <c:pt idx="0">
                  <c:v>204400</c:v>
                </c:pt>
                <c:pt idx="1">
                  <c:v>177200</c:v>
                </c:pt>
                <c:pt idx="2">
                  <c:v>119630</c:v>
                </c:pt>
                <c:pt idx="3">
                  <c:v>120198</c:v>
                </c:pt>
                <c:pt idx="4">
                  <c:v>108318.5</c:v>
                </c:pt>
              </c:numCache>
            </c:numRef>
          </c:val>
          <c:extLst>
            <c:ext xmlns:c16="http://schemas.microsoft.com/office/drawing/2014/chart" uri="{C3380CC4-5D6E-409C-BE32-E72D297353CC}">
              <c16:uniqueId val="{00000002-C873-4604-8665-1063F282B90D}"/>
            </c:ext>
          </c:extLst>
        </c:ser>
        <c:ser>
          <c:idx val="3"/>
          <c:order val="3"/>
          <c:tx>
            <c:strRef>
              <c:f>'4.12'!$B$8</c:f>
              <c:strCache>
                <c:ptCount val="1"/>
                <c:pt idx="0">
                  <c:v>FABLAB</c:v>
                </c:pt>
              </c:strCache>
            </c:strRef>
          </c:tx>
          <c:spPr>
            <a:solidFill>
              <a:srgbClr val="FFC093"/>
            </a:solidFill>
            <a:ln>
              <a:noFill/>
            </a:ln>
            <a:effectLst/>
          </c:spPr>
          <c:invertIfNegative val="0"/>
          <c:cat>
            <c:numRef>
              <c:f>'4.12'!$C$4:$G$4</c:f>
              <c:numCache>
                <c:formatCode>General</c:formatCode>
                <c:ptCount val="5"/>
                <c:pt idx="0">
                  <c:v>2019</c:v>
                </c:pt>
                <c:pt idx="1">
                  <c:v>2020</c:v>
                </c:pt>
                <c:pt idx="2">
                  <c:v>2021</c:v>
                </c:pt>
                <c:pt idx="3">
                  <c:v>2022</c:v>
                </c:pt>
                <c:pt idx="4">
                  <c:v>2023</c:v>
                </c:pt>
              </c:numCache>
            </c:numRef>
          </c:cat>
          <c:val>
            <c:numRef>
              <c:f>'4.12'!$C$8:$G$8</c:f>
              <c:numCache>
                <c:formatCode>_(* #,##0.00_);_(* \(#,##0.00\);_(* "-"??_);_(@_)</c:formatCode>
                <c:ptCount val="5"/>
                <c:pt idx="0">
                  <c:v>110000</c:v>
                </c:pt>
                <c:pt idx="1">
                  <c:v>112000</c:v>
                </c:pt>
                <c:pt idx="2">
                  <c:v>50630</c:v>
                </c:pt>
                <c:pt idx="3">
                  <c:v>47552</c:v>
                </c:pt>
                <c:pt idx="4">
                  <c:v>49663.6</c:v>
                </c:pt>
              </c:numCache>
            </c:numRef>
          </c:val>
          <c:extLst>
            <c:ext xmlns:c16="http://schemas.microsoft.com/office/drawing/2014/chart" uri="{C3380CC4-5D6E-409C-BE32-E72D297353CC}">
              <c16:uniqueId val="{00000003-C873-4604-8665-1063F282B90D}"/>
            </c:ext>
          </c:extLst>
        </c:ser>
        <c:dLbls>
          <c:showLegendKey val="0"/>
          <c:showVal val="0"/>
          <c:showCatName val="0"/>
          <c:showSerName val="0"/>
          <c:showPercent val="0"/>
          <c:showBubbleSize val="0"/>
        </c:dLbls>
        <c:gapWidth val="219"/>
        <c:axId val="1923885104"/>
        <c:axId val="1923885584"/>
      </c:barChart>
      <c:lineChart>
        <c:grouping val="standard"/>
        <c:varyColors val="0"/>
        <c:ser>
          <c:idx val="4"/>
          <c:order val="4"/>
          <c:tx>
            <c:strRef>
              <c:f>'4.12'!$B$9</c:f>
              <c:strCache>
                <c:ptCount val="1"/>
                <c:pt idx="0">
                  <c:v>spolu (mil.eur)</c:v>
                </c:pt>
              </c:strCache>
            </c:strRef>
          </c:tx>
          <c:spPr>
            <a:ln w="25400" cap="rnd">
              <a:noFill/>
              <a:round/>
            </a:ln>
            <a:effectLst/>
          </c:spPr>
          <c:marker>
            <c:symbol val="circle"/>
            <c:size val="5"/>
            <c:spPr>
              <a:solidFill>
                <a:srgbClr val="000000"/>
              </a:solidFill>
              <a:ln w="9525">
                <a:solidFill>
                  <a:srgbClr val="000000"/>
                </a:solidFill>
                <a:prstDash val="solid"/>
              </a:ln>
              <a:effectLst/>
            </c:spPr>
          </c:marker>
          <c:cat>
            <c:numRef>
              <c:f>'4.12'!$C$4:$G$4</c:f>
              <c:numCache>
                <c:formatCode>General</c:formatCode>
                <c:ptCount val="5"/>
                <c:pt idx="0">
                  <c:v>2019</c:v>
                </c:pt>
                <c:pt idx="1">
                  <c:v>2020</c:v>
                </c:pt>
                <c:pt idx="2">
                  <c:v>2021</c:v>
                </c:pt>
                <c:pt idx="3">
                  <c:v>2022</c:v>
                </c:pt>
                <c:pt idx="4">
                  <c:v>2023</c:v>
                </c:pt>
              </c:numCache>
            </c:numRef>
          </c:cat>
          <c:val>
            <c:numRef>
              <c:f>'4.12'!$C$9:$G$9</c:f>
              <c:numCache>
                <c:formatCode>_-* #\ ##0.000_-;\-* #\ ##0.000_-;_-* "-"??_-;_-@_-</c:formatCode>
                <c:ptCount val="5"/>
                <c:pt idx="0">
                  <c:v>1.0156799999999999</c:v>
                </c:pt>
                <c:pt idx="1">
                  <c:v>0.90559999999999996</c:v>
                </c:pt>
                <c:pt idx="2">
                  <c:v>0.88549999999999995</c:v>
                </c:pt>
                <c:pt idx="3">
                  <c:v>0.82635099999999995</c:v>
                </c:pt>
                <c:pt idx="4">
                  <c:v>0.94130019999999992</c:v>
                </c:pt>
              </c:numCache>
            </c:numRef>
          </c:val>
          <c:smooth val="0"/>
          <c:extLst>
            <c:ext xmlns:c16="http://schemas.microsoft.com/office/drawing/2014/chart" uri="{C3380CC4-5D6E-409C-BE32-E72D297353CC}">
              <c16:uniqueId val="{00000004-C873-4604-8665-1063F282B90D}"/>
            </c:ext>
          </c:extLst>
        </c:ser>
        <c:dLbls>
          <c:showLegendKey val="0"/>
          <c:showVal val="0"/>
          <c:showCatName val="0"/>
          <c:showSerName val="0"/>
          <c:showPercent val="0"/>
          <c:showBubbleSize val="0"/>
        </c:dLbls>
        <c:marker val="1"/>
        <c:smooth val="0"/>
        <c:axId val="118429439"/>
        <c:axId val="118430399"/>
      </c:lineChart>
      <c:catAx>
        <c:axId val="192388510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923885584"/>
        <c:crosses val="autoZero"/>
        <c:auto val="1"/>
        <c:lblAlgn val="ctr"/>
        <c:lblOffset val="100"/>
        <c:noMultiLvlLbl val="0"/>
      </c:catAx>
      <c:valAx>
        <c:axId val="19238855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923885104"/>
        <c:crosses val="autoZero"/>
        <c:crossBetween val="between"/>
      </c:valAx>
      <c:valAx>
        <c:axId val="118430399"/>
        <c:scaling>
          <c:orientation val="minMax"/>
        </c:scaling>
        <c:delete val="0"/>
        <c:axPos val="r"/>
        <c:numFmt formatCode="_-* #\ ##0.000_-;\-* #\ ##0.00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18429439"/>
        <c:crosses val="max"/>
        <c:crossBetween val="between"/>
      </c:valAx>
      <c:catAx>
        <c:axId val="118429439"/>
        <c:scaling>
          <c:orientation val="minMax"/>
        </c:scaling>
        <c:delete val="1"/>
        <c:axPos val="b"/>
        <c:numFmt formatCode="General" sourceLinked="1"/>
        <c:majorTickMark val="out"/>
        <c:minorTickMark val="none"/>
        <c:tickLblPos val="nextTo"/>
        <c:crossAx val="11843039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989404102264992E-2"/>
          <c:y val="4.3264503441494594E-2"/>
          <c:w val="0.92670020414114906"/>
          <c:h val="0.77503139541185673"/>
        </c:manualLayout>
      </c:layout>
      <c:barChart>
        <c:barDir val="col"/>
        <c:grouping val="clustered"/>
        <c:varyColors val="0"/>
        <c:ser>
          <c:idx val="0"/>
          <c:order val="0"/>
          <c:tx>
            <c:strRef>
              <c:f>'4.13'!$A$5</c:f>
              <c:strCache>
                <c:ptCount val="1"/>
                <c:pt idx="0">
                  <c:v>počet projektov (ľavá os)</c:v>
                </c:pt>
              </c:strCache>
            </c:strRef>
          </c:tx>
          <c:spPr>
            <a:solidFill>
              <a:srgbClr val="4A53B8"/>
            </a:solidFill>
            <a:ln w="25400">
              <a:noFill/>
            </a:ln>
          </c:spPr>
          <c:invertIfNegative val="0"/>
          <c:cat>
            <c:numRef>
              <c:f>'4.13'!$B$4:$V$4</c:f>
              <c:numCache>
                <c:formatCode>General</c:formatCode>
                <c:ptCount val="21"/>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pt idx="20">
                  <c:v>2024</c:v>
                </c:pt>
              </c:numCache>
            </c:numRef>
          </c:cat>
          <c:val>
            <c:numRef>
              <c:f>'4.13'!$B$5:$V$5</c:f>
              <c:numCache>
                <c:formatCode>General</c:formatCode>
                <c:ptCount val="21"/>
                <c:pt idx="0">
                  <c:v>1</c:v>
                </c:pt>
                <c:pt idx="1">
                  <c:v>1</c:v>
                </c:pt>
                <c:pt idx="2">
                  <c:v>7</c:v>
                </c:pt>
                <c:pt idx="3">
                  <c:v>14</c:v>
                </c:pt>
                <c:pt idx="4">
                  <c:v>29</c:v>
                </c:pt>
                <c:pt idx="5">
                  <c:v>57</c:v>
                </c:pt>
                <c:pt idx="6">
                  <c:v>43</c:v>
                </c:pt>
                <c:pt idx="7">
                  <c:v>42</c:v>
                </c:pt>
                <c:pt idx="8">
                  <c:v>33</c:v>
                </c:pt>
                <c:pt idx="9">
                  <c:v>3</c:v>
                </c:pt>
                <c:pt idx="10">
                  <c:v>1</c:v>
                </c:pt>
                <c:pt idx="11">
                  <c:v>2</c:v>
                </c:pt>
                <c:pt idx="12">
                  <c:v>2</c:v>
                </c:pt>
                <c:pt idx="13">
                  <c:v>2</c:v>
                </c:pt>
                <c:pt idx="14">
                  <c:v>5</c:v>
                </c:pt>
                <c:pt idx="15">
                  <c:v>8</c:v>
                </c:pt>
                <c:pt idx="16">
                  <c:v>10</c:v>
                </c:pt>
                <c:pt idx="17">
                  <c:v>10</c:v>
                </c:pt>
                <c:pt idx="18">
                  <c:v>8</c:v>
                </c:pt>
                <c:pt idx="19">
                  <c:v>5</c:v>
                </c:pt>
                <c:pt idx="20">
                  <c:v>2</c:v>
                </c:pt>
              </c:numCache>
            </c:numRef>
          </c:val>
          <c:extLst>
            <c:ext xmlns:c16="http://schemas.microsoft.com/office/drawing/2014/chart" uri="{C3380CC4-5D6E-409C-BE32-E72D297353CC}">
              <c16:uniqueId val="{00000000-F3E7-407F-A0A7-A96E9230CE05}"/>
            </c:ext>
          </c:extLst>
        </c:ser>
        <c:dLbls>
          <c:showLegendKey val="0"/>
          <c:showVal val="0"/>
          <c:showCatName val="0"/>
          <c:showSerName val="0"/>
          <c:showPercent val="0"/>
          <c:showBubbleSize val="0"/>
        </c:dLbls>
        <c:gapWidth val="219"/>
        <c:axId val="1505024687"/>
        <c:axId val="1"/>
      </c:barChart>
      <c:lineChart>
        <c:grouping val="standard"/>
        <c:varyColors val="0"/>
        <c:ser>
          <c:idx val="1"/>
          <c:order val="1"/>
          <c:tx>
            <c:strRef>
              <c:f>'4.13'!$A$6</c:f>
              <c:strCache>
                <c:ptCount val="1"/>
                <c:pt idx="0">
                  <c:v>celková suma v tis. eur (pravá os)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'4.13'!$B$4:$V$4</c:f>
              <c:numCache>
                <c:formatCode>General</c:formatCode>
                <c:ptCount val="21"/>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pt idx="20">
                  <c:v>2024</c:v>
                </c:pt>
              </c:numCache>
            </c:numRef>
          </c:cat>
          <c:val>
            <c:numRef>
              <c:f>'4.13'!$B$6:$V$6</c:f>
              <c:numCache>
                <c:formatCode>General</c:formatCode>
                <c:ptCount val="21"/>
                <c:pt idx="0">
                  <c:v>79.803954782608699</c:v>
                </c:pt>
                <c:pt idx="1">
                  <c:v>73.153625217391294</c:v>
                </c:pt>
                <c:pt idx="2">
                  <c:v>38.363604158824813</c:v>
                </c:pt>
                <c:pt idx="3">
                  <c:v>370.10638614923113</c:v>
                </c:pt>
                <c:pt idx="4">
                  <c:v>724.87992294421633</c:v>
                </c:pt>
                <c:pt idx="5">
                  <c:v>703.77957831736069</c:v>
                </c:pt>
                <c:pt idx="6">
                  <c:v>386.92087739215685</c:v>
                </c:pt>
                <c:pt idx="7">
                  <c:v>240.41316577677233</c:v>
                </c:pt>
                <c:pt idx="8">
                  <c:v>90.512528594771226</c:v>
                </c:pt>
                <c:pt idx="9">
                  <c:v>1.461916666666667</c:v>
                </c:pt>
                <c:pt idx="10">
                  <c:v>0</c:v>
                </c:pt>
                <c:pt idx="11">
                  <c:v>45.47</c:v>
                </c:pt>
                <c:pt idx="12">
                  <c:v>45.47</c:v>
                </c:pt>
                <c:pt idx="13">
                  <c:v>45.47</c:v>
                </c:pt>
                <c:pt idx="14">
                  <c:v>44.258666666666663</c:v>
                </c:pt>
                <c:pt idx="15">
                  <c:v>52.097333333333339</c:v>
                </c:pt>
                <c:pt idx="16">
                  <c:v>81.867083333333326</c:v>
                </c:pt>
                <c:pt idx="17">
                  <c:v>70.665693333333337</c:v>
                </c:pt>
                <c:pt idx="18">
                  <c:v>65.61336</c:v>
                </c:pt>
                <c:pt idx="19">
                  <c:v>58.374360000000003</c:v>
                </c:pt>
                <c:pt idx="20">
                  <c:v>25.317083333333333</c:v>
                </c:pt>
              </c:numCache>
            </c:numRef>
          </c:val>
          <c:smooth val="0"/>
          <c:extLst>
            <c:ext xmlns:c16="http://schemas.microsoft.com/office/drawing/2014/chart" uri="{C3380CC4-5D6E-409C-BE32-E72D297353CC}">
              <c16:uniqueId val="{00000001-F3E7-407F-A0A7-A96E9230CE05}"/>
            </c:ext>
          </c:extLst>
        </c:ser>
        <c:dLbls>
          <c:showLegendKey val="0"/>
          <c:showVal val="0"/>
          <c:showCatName val="0"/>
          <c:showSerName val="0"/>
          <c:showPercent val="0"/>
          <c:showBubbleSize val="0"/>
        </c:dLbls>
        <c:marker val="1"/>
        <c:smooth val="0"/>
        <c:axId val="3"/>
        <c:axId val="4"/>
      </c:lineChart>
      <c:catAx>
        <c:axId val="1505024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5050246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out"/>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
        <c:crosses val="max"/>
        <c:crossBetween val="between"/>
      </c:valAx>
      <c:spPr>
        <a:noFill/>
        <a:ln w="25400">
          <a:noFill/>
        </a:ln>
      </c:spPr>
    </c:plotArea>
    <c:legend>
      <c:legendPos val="r"/>
      <c:layout>
        <c:manualLayout>
          <c:xMode val="edge"/>
          <c:yMode val="edge"/>
          <c:x val="4.5158539696541225E-2"/>
          <c:y val="0.91153281696102795"/>
          <c:w val="0.92081585353725348"/>
          <c:h val="6.489877661211201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0925925925925923E-2"/>
          <c:w val="0.86486351706036746"/>
          <c:h val="0.80991469816272965"/>
        </c:manualLayout>
      </c:layout>
      <c:barChart>
        <c:barDir val="col"/>
        <c:grouping val="clustered"/>
        <c:varyColors val="0"/>
        <c:ser>
          <c:idx val="0"/>
          <c:order val="0"/>
          <c:tx>
            <c:strRef>
              <c:f>'5.1'!$B$4</c:f>
              <c:strCache>
                <c:ptCount val="1"/>
                <c:pt idx="0">
                  <c:v>Osoby</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'5.1'!$A$5:$A$8</c:f>
              <c:strCache>
                <c:ptCount val="4"/>
                <c:pt idx="0">
                  <c:v>Vysokoškolský</c:v>
                </c:pt>
                <c:pt idx="1">
                  <c:v>Podnikateľský</c:v>
                </c:pt>
                <c:pt idx="2">
                  <c:v>Vládny</c:v>
                </c:pt>
                <c:pt idx="3">
                  <c:v>Súkromný neziskový</c:v>
                </c:pt>
              </c:strCache>
            </c:strRef>
          </c:cat>
          <c:val>
            <c:numRef>
              <c:f>'5.1'!$B$5:$B$8</c:f>
              <c:numCache>
                <c:formatCode>0</c:formatCode>
                <c:ptCount val="4"/>
                <c:pt idx="0">
                  <c:v>18012</c:v>
                </c:pt>
                <c:pt idx="1">
                  <c:v>6963</c:v>
                </c:pt>
                <c:pt idx="2">
                  <c:v>5034</c:v>
                </c:pt>
                <c:pt idx="3">
                  <c:v>31</c:v>
                </c:pt>
              </c:numCache>
            </c:numRef>
          </c:val>
          <c:extLst>
            <c:ext xmlns:c16="http://schemas.microsoft.com/office/drawing/2014/chart" uri="{C3380CC4-5D6E-409C-BE32-E72D297353CC}">
              <c16:uniqueId val="{00000000-B4CC-4B91-8E65-5BC962302BCD}"/>
            </c:ext>
          </c:extLst>
        </c:ser>
        <c:ser>
          <c:idx val="1"/>
          <c:order val="1"/>
          <c:tx>
            <c:strRef>
              <c:f>'5.1'!$C$4</c:f>
              <c:strCache>
                <c:ptCount val="1"/>
                <c:pt idx="0">
                  <c:v>FTE</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'5.1'!$A$5:$A$8</c:f>
              <c:strCache>
                <c:ptCount val="4"/>
                <c:pt idx="0">
                  <c:v>Vysokoškolský</c:v>
                </c:pt>
                <c:pt idx="1">
                  <c:v>Podnikateľský</c:v>
                </c:pt>
                <c:pt idx="2">
                  <c:v>Vládny</c:v>
                </c:pt>
                <c:pt idx="3">
                  <c:v>Súkromný neziskový</c:v>
                </c:pt>
              </c:strCache>
            </c:strRef>
          </c:cat>
          <c:val>
            <c:numRef>
              <c:f>'5.1'!$C$5:$C$8</c:f>
              <c:numCache>
                <c:formatCode>0.0</c:formatCode>
                <c:ptCount val="4"/>
                <c:pt idx="0">
                  <c:v>9554.9</c:v>
                </c:pt>
                <c:pt idx="1">
                  <c:v>4759.1000000000004</c:v>
                </c:pt>
                <c:pt idx="2">
                  <c:v>3196.7</c:v>
                </c:pt>
                <c:pt idx="3">
                  <c:v>8.1999999999999993</c:v>
                </c:pt>
              </c:numCache>
            </c:numRef>
          </c:val>
          <c:extLst>
            <c:ext xmlns:c16="http://schemas.microsoft.com/office/drawing/2014/chart" uri="{C3380CC4-5D6E-409C-BE32-E72D297353CC}">
              <c16:uniqueId val="{00000001-B4CC-4B91-8E65-5BC962302BCD}"/>
            </c:ext>
          </c:extLst>
        </c:ser>
        <c:dLbls>
          <c:showLegendKey val="0"/>
          <c:showVal val="0"/>
          <c:showCatName val="0"/>
          <c:showSerName val="0"/>
          <c:showPercent val="0"/>
          <c:showBubbleSize val="0"/>
        </c:dLbls>
        <c:gapWidth val="219"/>
        <c:overlap val="-27"/>
        <c:axId val="508467456"/>
        <c:axId val="508482336"/>
      </c:barChart>
      <c:catAx>
        <c:axId val="508467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508482336"/>
        <c:crosses val="autoZero"/>
        <c:auto val="1"/>
        <c:lblAlgn val="ctr"/>
        <c:lblOffset val="100"/>
        <c:noMultiLvlLbl val="0"/>
      </c:catAx>
      <c:valAx>
        <c:axId val="508482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508467456"/>
        <c:crosses val="autoZero"/>
        <c:crossBetween val="between"/>
        <c:majorUnit val="5000"/>
      </c:valAx>
      <c:spPr>
        <a:noFill/>
        <a:ln>
          <a:noFill/>
        </a:ln>
        <a:effectLst/>
      </c:spPr>
    </c:plotArea>
    <c:legend>
      <c:legendPos val="b"/>
      <c:layout>
        <c:manualLayout>
          <c:xMode val="edge"/>
          <c:yMode val="edge"/>
          <c:x val="0.60659405074365702"/>
          <c:y val="7.4652230971128566E-2"/>
          <c:w val="0.18572747156605424"/>
          <c:h val="7.3529926406258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51433208427535"/>
          <c:y val="5.7322639583346879E-2"/>
          <c:w val="0.83466282921531365"/>
          <c:h val="0.6913470353778034"/>
        </c:manualLayout>
      </c:layout>
      <c:barChart>
        <c:barDir val="col"/>
        <c:grouping val="clustered"/>
        <c:varyColors val="0"/>
        <c:ser>
          <c:idx val="0"/>
          <c:order val="0"/>
          <c:tx>
            <c:strRef>
              <c:f>'5.2'!$B$4</c:f>
              <c:strCache>
                <c:ptCount val="1"/>
                <c:pt idx="0">
                  <c:v>Pracovníci VaV</c:v>
                </c:pt>
              </c:strCache>
            </c:strRef>
          </c:tx>
          <c:spPr>
            <a:solidFill>
              <a:schemeClr val="bg2"/>
            </a:solidFill>
            <a:ln>
              <a:noFill/>
            </a:ln>
            <a:effectLst/>
          </c:spPr>
          <c:invertIfNegative val="0"/>
          <c:cat>
            <c:strRef>
              <c:f>'5.2'!$A$5:$A$12</c:f>
              <c:strCache>
                <c:ptCount val="8"/>
                <c:pt idx="0">
                  <c:v>NPPC*</c:v>
                </c:pt>
                <c:pt idx="1">
                  <c:v>NLC*</c:v>
                </c:pt>
                <c:pt idx="2">
                  <c:v>VÚVH</c:v>
                </c:pt>
                <c:pt idx="3">
                  <c:v>VÚDPaP</c:v>
                </c:pt>
                <c:pt idx="4">
                  <c:v>ÚPN</c:v>
                </c:pt>
                <c:pt idx="5">
                  <c:v>VHÚ</c:v>
                </c:pt>
                <c:pt idx="6">
                  <c:v>DÚ</c:v>
                </c:pt>
                <c:pt idx="7">
                  <c:v>SHÚ v Ríme</c:v>
                </c:pt>
              </c:strCache>
            </c:strRef>
          </c:cat>
          <c:val>
            <c:numRef>
              <c:f>'5.2'!$B$5:$B$12</c:f>
              <c:numCache>
                <c:formatCode>General</c:formatCode>
                <c:ptCount val="8"/>
                <c:pt idx="0" formatCode="#,##0.00">
                  <c:v>379.9</c:v>
                </c:pt>
                <c:pt idx="1">
                  <c:v>80.400000000000006</c:v>
                </c:pt>
                <c:pt idx="2">
                  <c:v>183.1</c:v>
                </c:pt>
                <c:pt idx="3">
                  <c:v>60</c:v>
                </c:pt>
                <c:pt idx="4">
                  <c:v>10</c:v>
                </c:pt>
                <c:pt idx="5">
                  <c:v>32</c:v>
                </c:pt>
                <c:pt idx="6">
                  <c:v>5</c:v>
                </c:pt>
                <c:pt idx="7">
                  <c:v>3</c:v>
                </c:pt>
              </c:numCache>
            </c:numRef>
          </c:val>
          <c:extLst>
            <c:ext xmlns:c16="http://schemas.microsoft.com/office/drawing/2014/chart" uri="{C3380CC4-5D6E-409C-BE32-E72D297353CC}">
              <c16:uniqueId val="{00000000-577F-4D44-9CF6-FA840D9A8319}"/>
            </c:ext>
          </c:extLst>
        </c:ser>
        <c:dLbls>
          <c:showLegendKey val="0"/>
          <c:showVal val="0"/>
          <c:showCatName val="0"/>
          <c:showSerName val="0"/>
          <c:showPercent val="0"/>
          <c:showBubbleSize val="0"/>
        </c:dLbls>
        <c:gapWidth val="168"/>
        <c:axId val="1809886783"/>
        <c:axId val="1809887743"/>
      </c:barChart>
      <c:lineChart>
        <c:grouping val="stacked"/>
        <c:varyColors val="0"/>
        <c:ser>
          <c:idx val="1"/>
          <c:order val="1"/>
          <c:tx>
            <c:strRef>
              <c:f>'5.2'!$C$4</c:f>
              <c:strCache>
                <c:ptCount val="1"/>
                <c:pt idx="0">
                  <c:v>Zamestnanci spolu</c:v>
                </c:pt>
              </c:strCache>
            </c:strRef>
          </c:tx>
          <c:spPr>
            <a:ln w="25400" cap="rnd">
              <a:noFill/>
              <a:round/>
            </a:ln>
            <a:effectLst/>
          </c:spPr>
          <c:marker>
            <c:symbol val="triangle"/>
            <c:size val="12"/>
            <c:spPr>
              <a:solidFill>
                <a:schemeClr val="tx2"/>
              </a:solidFill>
              <a:ln w="9525">
                <a:noFill/>
              </a:ln>
              <a:effectLst/>
            </c:spPr>
          </c:marker>
          <c:cat>
            <c:strRef>
              <c:f>'5.2'!$A$5:$A$12</c:f>
              <c:strCache>
                <c:ptCount val="8"/>
                <c:pt idx="0">
                  <c:v>NPPC*</c:v>
                </c:pt>
                <c:pt idx="1">
                  <c:v>NLC*</c:v>
                </c:pt>
                <c:pt idx="2">
                  <c:v>VÚVH</c:v>
                </c:pt>
                <c:pt idx="3">
                  <c:v>VÚDPaP</c:v>
                </c:pt>
                <c:pt idx="4">
                  <c:v>ÚPN</c:v>
                </c:pt>
                <c:pt idx="5">
                  <c:v>VHÚ</c:v>
                </c:pt>
                <c:pt idx="6">
                  <c:v>DÚ</c:v>
                </c:pt>
                <c:pt idx="7">
                  <c:v>SHÚ v Ríme</c:v>
                </c:pt>
              </c:strCache>
            </c:strRef>
          </c:cat>
          <c:val>
            <c:numRef>
              <c:f>'5.2'!$C$5:$C$12</c:f>
              <c:numCache>
                <c:formatCode>#,##0.00</c:formatCode>
                <c:ptCount val="8"/>
                <c:pt idx="0" formatCode="General">
                  <c:v>380.9</c:v>
                </c:pt>
                <c:pt idx="1">
                  <c:v>227</c:v>
                </c:pt>
                <c:pt idx="2">
                  <c:v>187</c:v>
                </c:pt>
                <c:pt idx="3">
                  <c:v>175.3</c:v>
                </c:pt>
                <c:pt idx="4">
                  <c:v>92</c:v>
                </c:pt>
                <c:pt idx="5">
                  <c:v>73.7</c:v>
                </c:pt>
                <c:pt idx="6">
                  <c:v>41.2</c:v>
                </c:pt>
                <c:pt idx="7" formatCode="General">
                  <c:v>3</c:v>
                </c:pt>
              </c:numCache>
            </c:numRef>
          </c:val>
          <c:smooth val="0"/>
          <c:extLst>
            <c:ext xmlns:c16="http://schemas.microsoft.com/office/drawing/2014/chart" uri="{C3380CC4-5D6E-409C-BE32-E72D297353CC}">
              <c16:uniqueId val="{00000001-577F-4D44-9CF6-FA840D9A8319}"/>
            </c:ext>
          </c:extLst>
        </c:ser>
        <c:dLbls>
          <c:showLegendKey val="0"/>
          <c:showVal val="0"/>
          <c:showCatName val="0"/>
          <c:showSerName val="0"/>
          <c:showPercent val="0"/>
          <c:showBubbleSize val="0"/>
        </c:dLbls>
        <c:marker val="1"/>
        <c:smooth val="0"/>
        <c:axId val="1809886783"/>
        <c:axId val="1809887743"/>
      </c:lineChart>
      <c:catAx>
        <c:axId val="18098867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809887743"/>
        <c:crosses val="autoZero"/>
        <c:auto val="1"/>
        <c:lblAlgn val="ctr"/>
        <c:lblOffset val="100"/>
        <c:noMultiLvlLbl val="0"/>
      </c:catAx>
      <c:valAx>
        <c:axId val="1809887743"/>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k-SK"/>
          </a:p>
        </c:txPr>
        <c:crossAx val="1809886783"/>
        <c:crosses val="autoZero"/>
        <c:crossBetween val="between"/>
      </c:valAx>
      <c:spPr>
        <a:noFill/>
        <a:ln>
          <a:noFill/>
        </a:ln>
        <a:effectLst/>
      </c:spPr>
    </c:plotArea>
    <c:legend>
      <c:legendPos val="b"/>
      <c:layout>
        <c:manualLayout>
          <c:xMode val="edge"/>
          <c:yMode val="edge"/>
          <c:x val="0.2601378267664865"/>
          <c:y val="0.93068897206011125"/>
          <c:w val="0.45565559841817571"/>
          <c:h val="3.227915247986110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'2.7'!$B$4</c:f>
              <c:strCache>
                <c:ptCount val="1"/>
                <c:pt idx="0">
                  <c:v>súkromné výdavky financované zo ŠR</c:v>
                </c:pt>
              </c:strCache>
            </c:strRef>
          </c:tx>
          <c:spPr>
            <a:ln w="25400" cap="rnd">
              <a:noFill/>
              <a:round/>
            </a:ln>
            <a:effectLst/>
          </c:spPr>
          <c:marker>
            <c:symbol val="circle"/>
            <c:size val="5"/>
            <c:spPr>
              <a:solidFill>
                <a:schemeClr val="bg2"/>
              </a:solidFill>
              <a:ln w="9525">
                <a:noFill/>
              </a:ln>
              <a:effectLst/>
            </c:spPr>
          </c:marker>
          <c:dPt>
            <c:idx val="25"/>
            <c:marker>
              <c:symbol val="circle"/>
              <c:size val="5"/>
              <c:spPr>
                <a:solidFill>
                  <a:schemeClr val="accent1"/>
                </a:solidFill>
                <a:ln w="9525">
                  <a:noFill/>
                </a:ln>
                <a:effectLst/>
              </c:spPr>
            </c:marker>
            <c:bubble3D val="0"/>
            <c:extLst>
              <c:ext xmlns:c16="http://schemas.microsoft.com/office/drawing/2014/chart" uri="{C3380CC4-5D6E-409C-BE32-E72D297353CC}">
                <c16:uniqueId val="{0000001C-18ED-4F86-813C-D7ED013FB782}"/>
              </c:ext>
            </c:extLst>
          </c:dPt>
          <c:dLbls>
            <c:dLbl>
              <c:idx val="0"/>
              <c:tx>
                <c:rich>
                  <a:bodyPr/>
                  <a:lstStyle/>
                  <a:p>
                    <a:fld id="{250C0868-EC7F-43DE-A9D0-14D1C289DD0A}"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8ED-4F86-813C-D7ED013FB782}"/>
                </c:ext>
              </c:extLst>
            </c:dLbl>
            <c:dLbl>
              <c:idx val="1"/>
              <c:tx>
                <c:rich>
                  <a:bodyPr/>
                  <a:lstStyle/>
                  <a:p>
                    <a:fld id="{FA7B349C-C863-498A-9982-A5644896BD47}"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18ED-4F86-813C-D7ED013FB782}"/>
                </c:ext>
              </c:extLst>
            </c:dLbl>
            <c:dLbl>
              <c:idx val="2"/>
              <c:tx>
                <c:rich>
                  <a:bodyPr/>
                  <a:lstStyle/>
                  <a:p>
                    <a:fld id="{42CFE8A4-B100-4132-85E5-96D3F9D4AAFE}"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8ED-4F86-813C-D7ED013FB782}"/>
                </c:ext>
              </c:extLst>
            </c:dLbl>
            <c:dLbl>
              <c:idx val="3"/>
              <c:tx>
                <c:rich>
                  <a:bodyPr/>
                  <a:lstStyle/>
                  <a:p>
                    <a:fld id="{A3A44A97-55C0-4642-BEA8-0636A59E1C5C}"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18ED-4F86-813C-D7ED013FB782}"/>
                </c:ext>
              </c:extLst>
            </c:dLbl>
            <c:dLbl>
              <c:idx val="4"/>
              <c:tx>
                <c:rich>
                  <a:bodyPr/>
                  <a:lstStyle/>
                  <a:p>
                    <a:fld id="{BCF4548C-CA68-48C4-80ED-8B30F05ECCFD}"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8ED-4F86-813C-D7ED013FB782}"/>
                </c:ext>
              </c:extLst>
            </c:dLbl>
            <c:dLbl>
              <c:idx val="5"/>
              <c:tx>
                <c:rich>
                  <a:bodyPr/>
                  <a:lstStyle/>
                  <a:p>
                    <a:fld id="{0070EFA7-849A-4D85-92B0-D8A43D9CB179}"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18ED-4F86-813C-D7ED013FB782}"/>
                </c:ext>
              </c:extLst>
            </c:dLbl>
            <c:dLbl>
              <c:idx val="6"/>
              <c:tx>
                <c:rich>
                  <a:bodyPr/>
                  <a:lstStyle/>
                  <a:p>
                    <a:fld id="{98C00C37-A9B6-4BA0-BC09-940B8D2C1571}"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18ED-4F86-813C-D7ED013FB782}"/>
                </c:ext>
              </c:extLst>
            </c:dLbl>
            <c:dLbl>
              <c:idx val="7"/>
              <c:tx>
                <c:rich>
                  <a:bodyPr/>
                  <a:lstStyle/>
                  <a:p>
                    <a:fld id="{7C52FD00-76DD-4BD3-ADC0-6758082C2058}"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18ED-4F86-813C-D7ED013FB782}"/>
                </c:ext>
              </c:extLst>
            </c:dLbl>
            <c:dLbl>
              <c:idx val="8"/>
              <c:tx>
                <c:rich>
                  <a:bodyPr/>
                  <a:lstStyle/>
                  <a:p>
                    <a:fld id="{649DF044-C20D-4E25-AE48-09B0D1FDD7B2}"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18ED-4F86-813C-D7ED013FB782}"/>
                </c:ext>
              </c:extLst>
            </c:dLbl>
            <c:dLbl>
              <c:idx val="9"/>
              <c:tx>
                <c:rich>
                  <a:bodyPr/>
                  <a:lstStyle/>
                  <a:p>
                    <a:fld id="{DF84CD62-56BC-4CBE-B561-3CDD0534A5ED}"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18ED-4F86-813C-D7ED013FB782}"/>
                </c:ext>
              </c:extLst>
            </c:dLbl>
            <c:dLbl>
              <c:idx val="10"/>
              <c:tx>
                <c:rich>
                  <a:bodyPr/>
                  <a:lstStyle/>
                  <a:p>
                    <a:fld id="{379EBB74-BA56-4749-BC98-55D50BC9ACFD}"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18ED-4F86-813C-D7ED013FB782}"/>
                </c:ext>
              </c:extLst>
            </c:dLbl>
            <c:dLbl>
              <c:idx val="11"/>
              <c:tx>
                <c:rich>
                  <a:bodyPr/>
                  <a:lstStyle/>
                  <a:p>
                    <a:fld id="{4E074712-AB97-4E42-AD67-451F755188AE}"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18ED-4F86-813C-D7ED013FB782}"/>
                </c:ext>
              </c:extLst>
            </c:dLbl>
            <c:dLbl>
              <c:idx val="12"/>
              <c:tx>
                <c:rich>
                  <a:bodyPr/>
                  <a:lstStyle/>
                  <a:p>
                    <a:fld id="{26725A8F-9DD7-4264-91A2-C6643C36182B}"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18ED-4F86-813C-D7ED013FB782}"/>
                </c:ext>
              </c:extLst>
            </c:dLbl>
            <c:dLbl>
              <c:idx val="13"/>
              <c:tx>
                <c:rich>
                  <a:bodyPr/>
                  <a:lstStyle/>
                  <a:p>
                    <a:fld id="{F05A1771-F328-4E2A-9C91-6C9FAE420DD7}"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18ED-4F86-813C-D7ED013FB782}"/>
                </c:ext>
              </c:extLst>
            </c:dLbl>
            <c:dLbl>
              <c:idx val="14"/>
              <c:tx>
                <c:rich>
                  <a:bodyPr/>
                  <a:lstStyle/>
                  <a:p>
                    <a:fld id="{1E164381-FD66-4D73-BF4F-0C770F4F6396}"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18ED-4F86-813C-D7ED013FB782}"/>
                </c:ext>
              </c:extLst>
            </c:dLbl>
            <c:dLbl>
              <c:idx val="15"/>
              <c:tx>
                <c:rich>
                  <a:bodyPr/>
                  <a:lstStyle/>
                  <a:p>
                    <a:fld id="{D126D410-B161-4C9B-B7E3-06B4F83896CE}"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18ED-4F86-813C-D7ED013FB782}"/>
                </c:ext>
              </c:extLst>
            </c:dLbl>
            <c:dLbl>
              <c:idx val="16"/>
              <c:tx>
                <c:rich>
                  <a:bodyPr/>
                  <a:lstStyle/>
                  <a:p>
                    <a:fld id="{5F65F776-0A22-41ED-BAE3-6FD73CC41B8A}"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18ED-4F86-813C-D7ED013FB782}"/>
                </c:ext>
              </c:extLst>
            </c:dLbl>
            <c:dLbl>
              <c:idx val="17"/>
              <c:tx>
                <c:rich>
                  <a:bodyPr/>
                  <a:lstStyle/>
                  <a:p>
                    <a:fld id="{C720DF69-1477-4AC6-AE4A-5D6B7B1AC97D}"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18ED-4F86-813C-D7ED013FB782}"/>
                </c:ext>
              </c:extLst>
            </c:dLbl>
            <c:dLbl>
              <c:idx val="18"/>
              <c:tx>
                <c:rich>
                  <a:bodyPr/>
                  <a:lstStyle/>
                  <a:p>
                    <a:fld id="{5F516F47-3668-4F51-AB96-B62CCF544249}"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18ED-4F86-813C-D7ED013FB782}"/>
                </c:ext>
              </c:extLst>
            </c:dLbl>
            <c:dLbl>
              <c:idx val="19"/>
              <c:tx>
                <c:rich>
                  <a:bodyPr/>
                  <a:lstStyle/>
                  <a:p>
                    <a:fld id="{19BF2B11-F486-4AE5-8FC6-191EB81EE069}"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18ED-4F86-813C-D7ED013FB782}"/>
                </c:ext>
              </c:extLst>
            </c:dLbl>
            <c:dLbl>
              <c:idx val="20"/>
              <c:tx>
                <c:rich>
                  <a:bodyPr/>
                  <a:lstStyle/>
                  <a:p>
                    <a:fld id="{A581DB15-2F99-4109-93DB-15C031FE69BA}"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18ED-4F86-813C-D7ED013FB782}"/>
                </c:ext>
              </c:extLst>
            </c:dLbl>
            <c:dLbl>
              <c:idx val="21"/>
              <c:tx>
                <c:rich>
                  <a:bodyPr/>
                  <a:lstStyle/>
                  <a:p>
                    <a:fld id="{6B47FA8C-9108-4B89-9F91-CBA86552E828}"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18ED-4F86-813C-D7ED013FB782}"/>
                </c:ext>
              </c:extLst>
            </c:dLbl>
            <c:dLbl>
              <c:idx val="22"/>
              <c:tx>
                <c:rich>
                  <a:bodyPr/>
                  <a:lstStyle/>
                  <a:p>
                    <a:fld id="{3B44A8C8-E7EB-4686-8CDF-06EF60C0C6E7}"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18ED-4F86-813C-D7ED013FB782}"/>
                </c:ext>
              </c:extLst>
            </c:dLbl>
            <c:dLbl>
              <c:idx val="23"/>
              <c:tx>
                <c:rich>
                  <a:bodyPr/>
                  <a:lstStyle/>
                  <a:p>
                    <a:fld id="{E4D6B4C1-03F5-418A-8621-30FC2BBDAF11}"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18ED-4F86-813C-D7ED013FB782}"/>
                </c:ext>
              </c:extLst>
            </c:dLbl>
            <c:dLbl>
              <c:idx val="24"/>
              <c:tx>
                <c:rich>
                  <a:bodyPr/>
                  <a:lstStyle/>
                  <a:p>
                    <a:fld id="{DAE46194-C471-49FA-A92A-3533BC2A298C}"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18ED-4F86-813C-D7ED013FB782}"/>
                </c:ext>
              </c:extLst>
            </c:dLbl>
            <c:dLbl>
              <c:idx val="25"/>
              <c:tx>
                <c:rich>
                  <a:bodyPr/>
                  <a:lstStyle/>
                  <a:p>
                    <a:fld id="{C7010C3E-09FB-4810-A19E-E920970213B6}"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18ED-4F86-813C-D7ED013FB782}"/>
                </c:ext>
              </c:extLst>
            </c:dLbl>
            <c:dLbl>
              <c:idx val="26"/>
              <c:tx>
                <c:rich>
                  <a:bodyPr/>
                  <a:lstStyle/>
                  <a:p>
                    <a:fld id="{F60372CC-90CA-4E98-B050-A5786C003A80}"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18ED-4F86-813C-D7ED013FB782}"/>
                </c:ext>
              </c:extLst>
            </c:dLbl>
            <c:dLbl>
              <c:idx val="27"/>
              <c:tx>
                <c:rich>
                  <a:bodyPr/>
                  <a:lstStyle/>
                  <a:p>
                    <a:fld id="{72ED467C-B6CB-4A61-AE7F-93F76247B10B}"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18ED-4F86-813C-D7ED013FB782}"/>
                </c:ext>
              </c:extLst>
            </c:dLbl>
            <c:dLbl>
              <c:idx val="28"/>
              <c:tx>
                <c:rich>
                  <a:bodyPr/>
                  <a:lstStyle/>
                  <a:p>
                    <a:fld id="{845DA5C3-FC00-4D37-BAE8-68FD7727175C}"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18ED-4F86-813C-D7ED013FB782}"/>
                </c:ext>
              </c:extLst>
            </c:dLbl>
            <c:dLbl>
              <c:idx val="29"/>
              <c:tx>
                <c:rich>
                  <a:bodyPr/>
                  <a:lstStyle/>
                  <a:p>
                    <a:fld id="{AA51F11E-13F0-4F95-B5A6-3EDE3487A163}"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18ED-4F86-813C-D7ED013FB782}"/>
                </c:ext>
              </c:extLst>
            </c:dLbl>
            <c:dLbl>
              <c:idx val="30"/>
              <c:tx>
                <c:rich>
                  <a:bodyPr/>
                  <a:lstStyle/>
                  <a:p>
                    <a:fld id="{BE66AAAE-CEFD-4FD5-B6DC-8C0B165010D5}"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18ED-4F86-813C-D7ED013FB782}"/>
                </c:ext>
              </c:extLst>
            </c:dLbl>
            <c:dLbl>
              <c:idx val="31"/>
              <c:tx>
                <c:rich>
                  <a:bodyPr/>
                  <a:lstStyle/>
                  <a:p>
                    <a:fld id="{942D7C57-4B4E-43E3-BE2F-09C695F29DD7}"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18ED-4F86-813C-D7ED013FB782}"/>
                </c:ext>
              </c:extLst>
            </c:dLbl>
            <c:dLbl>
              <c:idx val="32"/>
              <c:tx>
                <c:rich>
                  <a:bodyPr/>
                  <a:lstStyle/>
                  <a:p>
                    <a:fld id="{86F3F9F1-751C-4754-8D38-D6EE067FB1BB}"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18ED-4F86-813C-D7ED013FB782}"/>
                </c:ext>
              </c:extLst>
            </c:dLbl>
            <c:dLbl>
              <c:idx val="33"/>
              <c:tx>
                <c:rich>
                  <a:bodyPr/>
                  <a:lstStyle/>
                  <a:p>
                    <a:fld id="{B1125B54-CDAF-46D4-AF62-92A451D95E52}" type="CELLRANGE">
                      <a:rPr lang="en-US"/>
                      <a:pPr/>
                      <a:t>[CELLRANGE]</a:t>
                    </a:fld>
                    <a:endParaRPr lang="sk-SK"/>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18ED-4F86-813C-D7ED013FB782}"/>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'2.7'!$B$5:$B$38</c:f>
              <c:numCache>
                <c:formatCode>#\ ##0.##########</c:formatCode>
                <c:ptCount val="34"/>
                <c:pt idx="0">
                  <c:v>8.0000000000000004E-4</c:v>
                </c:pt>
                <c:pt idx="1">
                  <c:v>8.9999999999999998E-4</c:v>
                </c:pt>
                <c:pt idx="2">
                  <c:v>1E-4</c:v>
                </c:pt>
                <c:pt idx="3">
                  <c:v>8.0000000000000004E-4</c:v>
                </c:pt>
                <c:pt idx="4">
                  <c:v>4.0000000000000002E-4</c:v>
                </c:pt>
                <c:pt idx="5">
                  <c:v>7.000000000000001E-4</c:v>
                </c:pt>
                <c:pt idx="6">
                  <c:v>5.9999999999999995E-4</c:v>
                </c:pt>
                <c:pt idx="7">
                  <c:v>2.9999999999999997E-4</c:v>
                </c:pt>
                <c:pt idx="8">
                  <c:v>5.0000000000000001E-4</c:v>
                </c:pt>
                <c:pt idx="9">
                  <c:v>7.000000000000001E-4</c:v>
                </c:pt>
                <c:pt idx="10">
                  <c:v>1.2999999999999999E-3</c:v>
                </c:pt>
                <c:pt idx="11">
                  <c:v>1E-4</c:v>
                </c:pt>
                <c:pt idx="12">
                  <c:v>4.0000000000000002E-4</c:v>
                </c:pt>
                <c:pt idx="13">
                  <c:v>2.9999999999999997E-4</c:v>
                </c:pt>
                <c:pt idx="14">
                  <c:v>1E-4</c:v>
                </c:pt>
                <c:pt idx="15">
                  <c:v>1E-4</c:v>
                </c:pt>
                <c:pt idx="16">
                  <c:v>4.0000000000000002E-4</c:v>
                </c:pt>
                <c:pt idx="17">
                  <c:v>1.9E-3</c:v>
                </c:pt>
                <c:pt idx="18" formatCode="#,##0">
                  <c:v>0</c:v>
                </c:pt>
                <c:pt idx="19">
                  <c:v>1E-3</c:v>
                </c:pt>
                <c:pt idx="20">
                  <c:v>8.0000000000000004E-4</c:v>
                </c:pt>
                <c:pt idx="21">
                  <c:v>1.1999999999999999E-3</c:v>
                </c:pt>
                <c:pt idx="22">
                  <c:v>5.9999999999999995E-4</c:v>
                </c:pt>
                <c:pt idx="23">
                  <c:v>1E-4</c:v>
                </c:pt>
                <c:pt idx="24">
                  <c:v>1.1000000000000001E-3</c:v>
                </c:pt>
                <c:pt idx="25">
                  <c:v>2.0000000000000001E-4</c:v>
                </c:pt>
                <c:pt idx="26">
                  <c:v>7.000000000000001E-4</c:v>
                </c:pt>
                <c:pt idx="27">
                  <c:v>1.1000000000000001E-3</c:v>
                </c:pt>
                <c:pt idx="28">
                  <c:v>1.5E-3</c:v>
                </c:pt>
                <c:pt idx="29">
                  <c:v>1.2999999999999999E-3</c:v>
                </c:pt>
                <c:pt idx="30">
                  <c:v>2.9999999999999997E-4</c:v>
                </c:pt>
                <c:pt idx="31">
                  <c:v>5.0000000000000001E-4</c:v>
                </c:pt>
                <c:pt idx="32">
                  <c:v>2.0000000000000001E-4</c:v>
                </c:pt>
                <c:pt idx="33">
                  <c:v>2E-3</c:v>
                </c:pt>
              </c:numCache>
            </c:numRef>
          </c:xVal>
          <c:yVal>
            <c:numRef>
              <c:f>'2.7'!$C$5:$C$38</c:f>
              <c:numCache>
                <c:formatCode>#\ ##0.##########</c:formatCode>
                <c:ptCount val="34"/>
                <c:pt idx="0">
                  <c:v>1.5100000000000001E-2</c:v>
                </c:pt>
                <c:pt idx="1">
                  <c:v>2.3300000000000001E-2</c:v>
                </c:pt>
                <c:pt idx="2">
                  <c:v>5.6999999999999993E-3</c:v>
                </c:pt>
                <c:pt idx="3">
                  <c:v>1.21E-2</c:v>
                </c:pt>
                <c:pt idx="4">
                  <c:v>1.84E-2</c:v>
                </c:pt>
                <c:pt idx="5">
                  <c:v>2.0899999999999998E-2</c:v>
                </c:pt>
                <c:pt idx="6">
                  <c:v>9.5999999999999992E-3</c:v>
                </c:pt>
                <c:pt idx="7">
                  <c:v>9.1000000000000004E-3</c:v>
                </c:pt>
                <c:pt idx="8">
                  <c:v>6.9999999999999993E-3</c:v>
                </c:pt>
                <c:pt idx="9">
                  <c:v>7.8000000000000005E-3</c:v>
                </c:pt>
                <c:pt idx="10">
                  <c:v>1.52E-2</c:v>
                </c:pt>
                <c:pt idx="11">
                  <c:v>6.0000000000000001E-3</c:v>
                </c:pt>
                <c:pt idx="12">
                  <c:v>9.300000000000001E-3</c:v>
                </c:pt>
                <c:pt idx="13">
                  <c:v>3.7000000000000002E-3</c:v>
                </c:pt>
                <c:pt idx="14">
                  <c:v>2.0999999999999999E-3</c:v>
                </c:pt>
                <c:pt idx="15">
                  <c:v>5.3E-3</c:v>
                </c:pt>
                <c:pt idx="16">
                  <c:v>6.4000000000000003E-3</c:v>
                </c:pt>
                <c:pt idx="17">
                  <c:v>1.2199999999999999E-2</c:v>
                </c:pt>
                <c:pt idx="18">
                  <c:v>4.1999999999999997E-3</c:v>
                </c:pt>
                <c:pt idx="19">
                  <c:v>1.54E-2</c:v>
                </c:pt>
                <c:pt idx="20">
                  <c:v>2.2000000000000002E-2</c:v>
                </c:pt>
                <c:pt idx="21">
                  <c:v>8.6999999999999994E-3</c:v>
                </c:pt>
                <c:pt idx="22">
                  <c:v>9.1999999999999998E-3</c:v>
                </c:pt>
                <c:pt idx="23">
                  <c:v>2.7000000000000001E-3</c:v>
                </c:pt>
                <c:pt idx="24">
                  <c:v>1.5700000000000002E-2</c:v>
                </c:pt>
                <c:pt idx="25">
                  <c:v>4.8999999999999998E-3</c:v>
                </c:pt>
                <c:pt idx="26">
                  <c:v>1.95E-2</c:v>
                </c:pt>
                <c:pt idx="27">
                  <c:v>2.4300000000000002E-2</c:v>
                </c:pt>
                <c:pt idx="28">
                  <c:v>1.6799999999999999E-2</c:v>
                </c:pt>
                <c:pt idx="29">
                  <c:v>1.2199999999999999E-2</c:v>
                </c:pt>
                <c:pt idx="30">
                  <c:v>2.1299999999999999E-2</c:v>
                </c:pt>
                <c:pt idx="31">
                  <c:v>1.84E-2</c:v>
                </c:pt>
                <c:pt idx="32">
                  <c:v>2.5699999999999997E-2</c:v>
                </c:pt>
                <c:pt idx="33">
                  <c:v>3.7900000000000003E-2</c:v>
                </c:pt>
              </c:numCache>
            </c:numRef>
          </c:yVal>
          <c:smooth val="0"/>
          <c:extLst>
            <c:ext xmlns:c15="http://schemas.microsoft.com/office/drawing/2012/chart" uri="{02D57815-91ED-43cb-92C2-25804820EDAC}">
              <c15:datalabelsRange>
                <c15:f>'2.7'!$A$5:$A$38</c15:f>
                <c15:dlblRangeCache>
                  <c:ptCount val="34"/>
                  <c:pt idx="0">
                    <c:v>EÚ 27</c:v>
                  </c:pt>
                  <c:pt idx="1">
                    <c:v>BE</c:v>
                  </c:pt>
                  <c:pt idx="2">
                    <c:v>BG</c:v>
                  </c:pt>
                  <c:pt idx="3">
                    <c:v>CZ</c:v>
                  </c:pt>
                  <c:pt idx="4">
                    <c:v>DK</c:v>
                  </c:pt>
                  <c:pt idx="5">
                    <c:v>DE</c:v>
                  </c:pt>
                  <c:pt idx="6">
                    <c:v>EE</c:v>
                  </c:pt>
                  <c:pt idx="7">
                    <c:v>IE</c:v>
                  </c:pt>
                  <c:pt idx="8">
                    <c:v>EL</c:v>
                  </c:pt>
                  <c:pt idx="9">
                    <c:v>ES</c:v>
                  </c:pt>
                  <c:pt idx="10">
                    <c:v>FR</c:v>
                  </c:pt>
                  <c:pt idx="11">
                    <c:v>HR</c:v>
                  </c:pt>
                  <c:pt idx="12">
                    <c:v>IT</c:v>
                  </c:pt>
                  <c:pt idx="13">
                    <c:v>CY</c:v>
                  </c:pt>
                  <c:pt idx="14">
                    <c:v>LV</c:v>
                  </c:pt>
                  <c:pt idx="15">
                    <c:v>LT</c:v>
                  </c:pt>
                  <c:pt idx="16">
                    <c:v>LU</c:v>
                  </c:pt>
                  <c:pt idx="17">
                    <c:v>HU</c:v>
                  </c:pt>
                  <c:pt idx="18">
                    <c:v>MT</c:v>
                  </c:pt>
                  <c:pt idx="19">
                    <c:v>NL</c:v>
                  </c:pt>
                  <c:pt idx="20">
                    <c:v>AT</c:v>
                  </c:pt>
                  <c:pt idx="21">
                    <c:v>PL</c:v>
                  </c:pt>
                  <c:pt idx="22">
                    <c:v>PT</c:v>
                  </c:pt>
                  <c:pt idx="23">
                    <c:v>RO</c:v>
                  </c:pt>
                  <c:pt idx="24">
                    <c:v>SI</c:v>
                  </c:pt>
                  <c:pt idx="25">
                    <c:v>SK</c:v>
                  </c:pt>
                  <c:pt idx="26">
                    <c:v>FI</c:v>
                  </c:pt>
                  <c:pt idx="27">
                    <c:v>SE</c:v>
                  </c:pt>
                  <c:pt idx="28">
                    <c:v>IS</c:v>
                  </c:pt>
                  <c:pt idx="29">
                    <c:v>NO</c:v>
                  </c:pt>
                  <c:pt idx="30">
                    <c:v>CH</c:v>
                  </c:pt>
                  <c:pt idx="31">
                    <c:v>CN</c:v>
                  </c:pt>
                  <c:pt idx="32">
                    <c:v>JP</c:v>
                  </c:pt>
                  <c:pt idx="33">
                    <c:v>KR</c:v>
                  </c:pt>
                </c15:dlblRangeCache>
              </c15:datalabelsRange>
            </c:ext>
            <c:ext xmlns:c16="http://schemas.microsoft.com/office/drawing/2014/chart" uri="{C3380CC4-5D6E-409C-BE32-E72D297353CC}">
              <c16:uniqueId val="{00000000-18ED-4F86-813C-D7ED013FB782}"/>
            </c:ext>
          </c:extLst>
        </c:ser>
        <c:dLbls>
          <c:showLegendKey val="0"/>
          <c:showVal val="0"/>
          <c:showCatName val="0"/>
          <c:showSerName val="0"/>
          <c:showPercent val="0"/>
          <c:showBubbleSize val="0"/>
        </c:dLbls>
        <c:axId val="822899504"/>
        <c:axId val="719647344"/>
        <c:extLst>
          <c:ext xmlns:c15="http://schemas.microsoft.com/office/drawing/2012/chart" uri="{02D57815-91ED-43cb-92C2-25804820EDAC}">
            <c15:filteredScatterSeries>
              <c15:ser>
                <c:idx val="1"/>
                <c:order val="1"/>
                <c:tx>
                  <c:strRef>
                    <c:extLst>
                      <c:ext uri="{02D57815-91ED-43cb-92C2-25804820EDAC}">
                        <c15:formulaRef>
                          <c15:sqref>'2.7'!$C$4</c15:sqref>
                        </c15:formulaRef>
                      </c:ext>
                    </c:extLst>
                    <c:strCache>
                      <c:ptCount val="1"/>
                      <c:pt idx="0">
                        <c:v>výdavky na VaV v súkromnom sektore</c:v>
                      </c:pt>
                    </c:strCache>
                  </c:strRef>
                </c:tx>
                <c:spPr>
                  <a:ln w="19050" cap="rnd">
                    <a:noFill/>
                    <a:round/>
                  </a:ln>
                  <a:effectLst/>
                </c:spPr>
                <c:marker>
                  <c:symbol val="circle"/>
                  <c:size val="5"/>
                  <c:spPr>
                    <a:solidFill>
                      <a:schemeClr val="accent2"/>
                    </a:solidFill>
                    <a:ln w="9525">
                      <a:solidFill>
                        <a:schemeClr val="accent2"/>
                      </a:solidFill>
                    </a:ln>
                    <a:effectLst/>
                  </c:spPr>
                </c:marker>
                <c:xVal>
                  <c:strRef>
                    <c:extLst>
                      <c:ext uri="{02D57815-91ED-43cb-92C2-25804820EDAC}">
                        <c15:formulaRef>
                          <c15:sqref>'2.7'!$A$5:$A$38</c15:sqref>
                        </c15:formulaRef>
                      </c:ext>
                    </c:extLst>
                    <c:strCache>
                      <c:ptCount val="34"/>
                      <c:pt idx="0">
                        <c:v>EÚ 27</c:v>
                      </c:pt>
                      <c:pt idx="1">
                        <c:v>BE</c:v>
                      </c:pt>
                      <c:pt idx="2">
                        <c:v>BG</c:v>
                      </c:pt>
                      <c:pt idx="3">
                        <c:v>CZ</c:v>
                      </c:pt>
                      <c:pt idx="4">
                        <c:v>DK</c:v>
                      </c:pt>
                      <c:pt idx="5">
                        <c:v>DE</c:v>
                      </c:pt>
                      <c:pt idx="6">
                        <c:v>EE</c:v>
                      </c:pt>
                      <c:pt idx="7">
                        <c:v>IE</c:v>
                      </c:pt>
                      <c:pt idx="8">
                        <c:v>EL</c:v>
                      </c:pt>
                      <c:pt idx="9">
                        <c:v>ES</c:v>
                      </c:pt>
                      <c:pt idx="10">
                        <c:v>FR</c:v>
                      </c:pt>
                      <c:pt idx="11">
                        <c:v>HR</c:v>
                      </c:pt>
                      <c:pt idx="12">
                        <c:v>IT</c:v>
                      </c:pt>
                      <c:pt idx="13">
                        <c:v>CY</c:v>
                      </c:pt>
                      <c:pt idx="14">
                        <c:v>LV</c:v>
                      </c:pt>
                      <c:pt idx="15">
                        <c:v>LT</c:v>
                      </c:pt>
                      <c:pt idx="16">
                        <c:v>LU</c:v>
                      </c:pt>
                      <c:pt idx="17">
                        <c:v>HU</c:v>
                      </c:pt>
                      <c:pt idx="18">
                        <c:v>MT</c:v>
                      </c:pt>
                      <c:pt idx="19">
                        <c:v>NL</c:v>
                      </c:pt>
                      <c:pt idx="20">
                        <c:v>AT</c:v>
                      </c:pt>
                      <c:pt idx="21">
                        <c:v>PL</c:v>
                      </c:pt>
                      <c:pt idx="22">
                        <c:v>PT</c:v>
                      </c:pt>
                      <c:pt idx="23">
                        <c:v>RO</c:v>
                      </c:pt>
                      <c:pt idx="24">
                        <c:v>SI</c:v>
                      </c:pt>
                      <c:pt idx="25">
                        <c:v>SK</c:v>
                      </c:pt>
                      <c:pt idx="26">
                        <c:v>FI</c:v>
                      </c:pt>
                      <c:pt idx="27">
                        <c:v>SE</c:v>
                      </c:pt>
                      <c:pt idx="28">
                        <c:v>IS</c:v>
                      </c:pt>
                      <c:pt idx="29">
                        <c:v>NO</c:v>
                      </c:pt>
                      <c:pt idx="30">
                        <c:v>CH</c:v>
                      </c:pt>
                      <c:pt idx="31">
                        <c:v>CN</c:v>
                      </c:pt>
                      <c:pt idx="32">
                        <c:v>JP</c:v>
                      </c:pt>
                      <c:pt idx="33">
                        <c:v>KR</c:v>
                      </c:pt>
                    </c:strCache>
                  </c:strRef>
                </c:xVal>
                <c:yVal>
                  <c:numRef>
                    <c:extLst>
                      <c:ext uri="{02D57815-91ED-43cb-92C2-25804820EDAC}">
                        <c15:formulaRef>
                          <c15:sqref>'2.7'!$C$5:$C$38</c15:sqref>
                        </c15:formulaRef>
                      </c:ext>
                    </c:extLst>
                    <c:numCache>
                      <c:formatCode>#\ ##0.##########</c:formatCode>
                      <c:ptCount val="34"/>
                      <c:pt idx="0">
                        <c:v>1.5100000000000001E-2</c:v>
                      </c:pt>
                      <c:pt idx="1">
                        <c:v>2.3300000000000001E-2</c:v>
                      </c:pt>
                      <c:pt idx="2">
                        <c:v>5.6999999999999993E-3</c:v>
                      </c:pt>
                      <c:pt idx="3">
                        <c:v>1.21E-2</c:v>
                      </c:pt>
                      <c:pt idx="4">
                        <c:v>1.84E-2</c:v>
                      </c:pt>
                      <c:pt idx="5">
                        <c:v>2.0899999999999998E-2</c:v>
                      </c:pt>
                      <c:pt idx="6">
                        <c:v>9.5999999999999992E-3</c:v>
                      </c:pt>
                      <c:pt idx="7">
                        <c:v>9.1000000000000004E-3</c:v>
                      </c:pt>
                      <c:pt idx="8">
                        <c:v>6.9999999999999993E-3</c:v>
                      </c:pt>
                      <c:pt idx="9">
                        <c:v>7.8000000000000005E-3</c:v>
                      </c:pt>
                      <c:pt idx="10">
                        <c:v>1.52E-2</c:v>
                      </c:pt>
                      <c:pt idx="11">
                        <c:v>6.0000000000000001E-3</c:v>
                      </c:pt>
                      <c:pt idx="12">
                        <c:v>9.300000000000001E-3</c:v>
                      </c:pt>
                      <c:pt idx="13">
                        <c:v>3.7000000000000002E-3</c:v>
                      </c:pt>
                      <c:pt idx="14">
                        <c:v>2.0999999999999999E-3</c:v>
                      </c:pt>
                      <c:pt idx="15">
                        <c:v>5.3E-3</c:v>
                      </c:pt>
                      <c:pt idx="16">
                        <c:v>6.4000000000000003E-3</c:v>
                      </c:pt>
                      <c:pt idx="17">
                        <c:v>1.2199999999999999E-2</c:v>
                      </c:pt>
                      <c:pt idx="18">
                        <c:v>4.1999999999999997E-3</c:v>
                      </c:pt>
                      <c:pt idx="19">
                        <c:v>1.54E-2</c:v>
                      </c:pt>
                      <c:pt idx="20">
                        <c:v>2.2000000000000002E-2</c:v>
                      </c:pt>
                      <c:pt idx="21">
                        <c:v>8.6999999999999994E-3</c:v>
                      </c:pt>
                      <c:pt idx="22">
                        <c:v>9.1999999999999998E-3</c:v>
                      </c:pt>
                      <c:pt idx="23">
                        <c:v>2.7000000000000001E-3</c:v>
                      </c:pt>
                      <c:pt idx="24">
                        <c:v>1.5700000000000002E-2</c:v>
                      </c:pt>
                      <c:pt idx="25">
                        <c:v>4.8999999999999998E-3</c:v>
                      </c:pt>
                      <c:pt idx="26">
                        <c:v>1.95E-2</c:v>
                      </c:pt>
                      <c:pt idx="27">
                        <c:v>2.4300000000000002E-2</c:v>
                      </c:pt>
                      <c:pt idx="28">
                        <c:v>1.6799999999999999E-2</c:v>
                      </c:pt>
                      <c:pt idx="29">
                        <c:v>1.2199999999999999E-2</c:v>
                      </c:pt>
                      <c:pt idx="30">
                        <c:v>2.1299999999999999E-2</c:v>
                      </c:pt>
                      <c:pt idx="31">
                        <c:v>1.84E-2</c:v>
                      </c:pt>
                      <c:pt idx="32">
                        <c:v>2.5699999999999997E-2</c:v>
                      </c:pt>
                      <c:pt idx="33">
                        <c:v>3.7900000000000003E-2</c:v>
                      </c:pt>
                    </c:numCache>
                  </c:numRef>
                </c:yVal>
                <c:smooth val="0"/>
                <c:extLst>
                  <c:ext xmlns:c16="http://schemas.microsoft.com/office/drawing/2014/chart" uri="{C3380CC4-5D6E-409C-BE32-E72D297353CC}">
                    <c16:uniqueId val="{00000002-18ED-4F86-813C-D7ED013FB782}"/>
                  </c:ext>
                </c:extLst>
              </c15:ser>
            </c15:filteredScatterSeries>
          </c:ext>
        </c:extLst>
      </c:scatterChart>
      <c:valAx>
        <c:axId val="8228995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k-SK" sz="800" b="0" i="0" u="none" strike="noStrike" kern="1200" baseline="0">
                    <a:solidFill>
                      <a:sysClr val="windowText" lastClr="000000"/>
                    </a:solidFill>
                    <a:latin typeface="Calibri" panose="020F0502020204030204" pitchFamily="34" charset="0"/>
                    <a:cs typeface="Calibri" panose="020F0502020204030204" pitchFamily="34" charset="0"/>
                  </a:rPr>
                  <a:t>súkromné výdavky financované zo ŠR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k-SK"/>
          </a:p>
        </c:txPr>
        <c:crossAx val="719647344"/>
        <c:crosses val="autoZero"/>
        <c:crossBetween val="midCat"/>
      </c:valAx>
      <c:valAx>
        <c:axId val="719647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k-SK" sz="800" b="0" i="0" u="none" strike="noStrike" kern="1200" baseline="0">
                    <a:solidFill>
                      <a:sysClr val="windowText" lastClr="000000"/>
                    </a:solidFill>
                    <a:latin typeface="Calibri" panose="020F0502020204030204" pitchFamily="34" charset="0"/>
                    <a:cs typeface="Calibri" panose="020F0502020204030204" pitchFamily="34" charset="0"/>
                  </a:rPr>
                  <a:t>výdavky na VaV v súkromnom sektore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k-SK"/>
          </a:p>
        </c:txPr>
        <c:crossAx val="82289950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3.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53340</xdr:colOff>
      <xdr:row>19</xdr:row>
      <xdr:rowOff>137160</xdr:rowOff>
    </xdr:from>
    <xdr:to>
      <xdr:col>2</xdr:col>
      <xdr:colOff>358140</xdr:colOff>
      <xdr:row>21</xdr:row>
      <xdr:rowOff>87630</xdr:rowOff>
    </xdr:to>
    <xdr:sp macro="" textlink="">
      <xdr:nvSpPr>
        <xdr:cNvPr id="2" name="AutoShape 1" descr="data:image/png;base64,iVBORw0KGgoAAAANSUhEUgAAAksAAAHLCAYAAADY5dxHAAAAAXNSR0IArs4c6QAAAARnQU1BAACxjwv8YQUAAAAJcEhZcwAADsMAAA7DAcdvqGQAAGPKSURBVHhe7b2/q1zZlcfraPL5AzRZQ78BJxP2CzxBD2LABjU4ceBADmaCwRjUQWMk7MDQDMiREDgQFsKBPWCEYBoap41paEMHAjU0D4NNG9o8/KIJ5pmHg/v4lvW9Xlpa+5xTd1WdW/eezwc2dWuf/eO7d0m1vjrnaq+vnAEAAADAEMwSAAAAwASYJQAAAIAJMEsAAAAAE2CWAAAAACbALAHAavzf/8//9/Kn0wR9PdDXA309jqkPswQAq/F//e5/X/50mqCvB/p6oK/HMfVhlgBgNQgGPdDXA309tqwPswQAq0Ew6IG+HujrsWV9mKUV+fWvf332i1/84uW7y+cHP/jB2Z/+9KeX745DZ8379FXbH//4xy/f/Y1D7Plf/vKXs/fee+/sf/932V9E7eu//du/Te7t1JjH/HMy9Zkfc15DMOiBvh7o67FlfVfeLCno/Pa3v3357lViIPrjH//4yvtRv9///vdnv/vd787+8z//c3FwNHNzVMFoSr/Gk56KOFel1/2q8VWn6zFwarzISFeea2p84TXn8cXcnHG/qnnUX3V5j6r59yHr8jyRuf2ttE5RaZ7qo2v5z+ecJl3fxyxVf66qsfdBX2b/x//5EwqFsvFyDDBLA/Rl/h//8R9n//3f/7171Ze6vvB/+MMfnv3sZz/bffHr/Ve/+tWzn//852df//rXd4Ei9nOd2z18+PDs6dOnZ9/+9rfPnj9//nKms7Pvf//7Z7/5zW/O/vznP59973vf2wWd+F7zKbA8efJkp2M0hzRpLL1Wbcwf/vCHs1/+8pdnP/nJT3brieS5fvWrX53rjet48eJFuT9qq3Fv3LixW+vU/rifiXNV7VSn66p79uxZuf9V3dR+ja7dvXv37MGDB2ff+c53drrcNs8f9zx/bpFKV/4c3Cbvb1zH3PqzhiV9THVtTpOua3x/5q7TfggbKNd5r+JnLfLncPv27eFejsAsUSgUlWOAWRrw05/+dGcaPvzww7Nvfetbuy98/cv3G9/4xi6AihgU1F4/y2zoSz7WxXYKCvmRjq6rzu2q9wosn3322a79aI633nrrfOyqTeSjjz7aBSavxeS5ol7rEdX+xDkVJGWW3N5Bs+pn4lxVO5tKE/XkoBzrpj6T6prrrMdtq/njnut9bB+JddYl4ucQ21S6lq5/TnOlQ8RreZ/E1F6Jqc9AdXGv8t+DPLYeNY72cgRmiUKhqBwDzNKA+OVt9K9cfYm//fbb53dS/EXu4KHXHFBiu8osaVz9q/rdd9/dBRaZMv3Oid8L1ck0aOzRHI8fPz575513dtqqNkbvtb7Rv9rjXCOzVO1PDpyVWar6mThX1S6uSUQ9U4G62gu3q65pbt3pkVmLn3M1f9zz6nMzI12ay59DbFPpqubPY2YNS/qYPL9+ntOUP3ONV82hurhX+e9BHltt49+JJWCWKBSKyjHALA3Ql7keB8gcOWj6C11f/H5s8rWvfe0VA6V+uS4GDwXGmzdvvmaY7ty5c3br1q2X7/4aMPxejzg0nh99TM2ha7pLUbUxfgTy3e9+97U7S3muqDeuo9qfOKeCYmWWqn4mzjU3voJ01DMVqGO/ar/yNY2tuyAqehxXtY3zq977GD+3SKUrfw6xTaVrNL/wmCJqWNpH6Fqecx9N+sy93/7sdE11HkfXtNb896AaO/+dmOOYX2aHAH090NcDfT2Oqe/K/4L3HDGQHBoFtmONDWN8V00BXj/LzChwL+UUPreLajjmn+c1IBj0QF8P9PXYsr5rb5b0r+H4iONQKEg/evRoryANh0O/eK3HP3oM5N/dWsIpfG4dDcf687wWBIMe6OuBvh5b1nftzRIAnA4Egx7o64G+HlvWh1kCgNUgGPRAXw/09diyPswSAKwGwaAH+nqgr8eW9WGWAGA1CAY90NcDfT22rA+zBACrQTDogb4e6OuxZX2YJbjS5HOIjP6LfT4nq6q7LPQ/4i4jka6Y2rNjH0tAMOiBvh7o67FlfZglOAkOkRhWY7jPEnKi2mqezJI2lY48V8brETYtU310bbRfYumeRSqzpKMK4sGkS9Y/hb7M/uVb/0WhUE6oLAWzBHBJKEAvTQyrVwVtXddBlDExbJXwNicgthmo5pQp8Dyuc842pzpZ0maUeHetRLran0qn2sQ9q05uVxvVaU2+NkqcPFr/HJglCuX0ylIwSwCXhAO0UAoQm5lYpzsbU8mAVSdywtsps+Tx3T+OGXXEFDJL2ohR4t1oSmKfQybSFZXOvGcjs6T0MfFRpQyS3y9d/xSYJQrl9MpSMEsAl8Rc8I8B2uTAr0Cvvqr3HQ6NsY9ZUv9sBDSW7qRUCW+n2mQdeS49yjpWIl1R6cx7NjJLMZGuiGapGjevfw7MEoVyemUpmCWAS0IBei4xrB756PooGbCCdJXwdh+zFMe0DhETxS5pM5V4NxofmY1jJNIVlc68Z5988sn5vqpec3gctZV2ITMUEyfnccU+yXQxSxTK6ZWlYJYALokc6A+Fxs1m6ZSQKbrIuo+1X2ux5S/bQ4C+HujrsWV9mCW4VHS3Ij6COgT6JevRf8s/BfQYjkS6pwn6eqCvB/p6HFMfZgkAVoNg0AN9PdDXY8v6MEsAsBoEgx7o64G+HlvWh1kCgNUgGPRAXw/09diyPswSAKwGwaAH+nqgr8eW9WGWAGA1CAY90NcDfT22rA+zBACrQTDogb4e6OuxZX2YJTgK+TDFyNxZQboeU24cgtGYrtfhi/fu3XtZ2+MY+sXcvhnt/aeffro7PFJF+eaEjlTQadvxc9FRBDppPB5joHa3b9/eHUCZjylQe4/rNapu6Xr1ZVYdikehUPYrlwFmCWDAVHb7i2S2F1XQd79MlcHfVPM7U/9oPFGtSe33OfdoLuu/uahGE+eJ+1aNK2x+1NaHcjr3nOpy7jdd8wnexnuhseJJ3WL02S091wqzRKEcplwGmCWAhILiVHb7Fy9evJaBXtdjZnvXObjaQLnO2e0VlNVPYznrvupzBv+I+nh+vSrNiLTpZGwZAtV5fOExdV1pU548ebIL7q6POoUNhnO8GbWby/rvsfbVqP2Jc4605nGzmdFe+VV4Laq7e/fubq/VR+NofCcozui6054Yj6HExnHeKXMcwSxRKIcplwFmCSDhwCycNDXWKZD7Ec0oWeuUWYp3OBzMTewTM/hHNKcCvYK2gr0Tw+ouh4O/gr3n8Jh6lVn47LPPXqv3nELv1beq9/tqX4TfX0RjnFOvldY8bjQpUdObb775yj6rTgbKbfR5ffzxx6+NIaTxm9/85iufi9EdLZnlmHA3f4YjMEsUymHKZYBZAkg4MIvKFKiuY5Zidvs4lnAf1WvMfHdHxLmE+8yZJeE26u/6eF1oTt21ydn0Y7tqX4Tf76tR9XqcFeestOZxI26j13w3znWaU2NqT6OWiD6r0Rwi98MsUSjrlssAswSQUGDNGeYdiIUCbr4e62SEbAbmstvHfjICvp4z+EfiuLrLorbqMzIiHlOP9NQnPkJTfVybqbLpq93Uvgi/31ejkAHznCOteVzf3REeT21HZklobVmLkQY9LtT4fsynvtKlNahevwDusTTGPr+zdMqgrwf6eqCvxzH1YZagxIEZXuXY+yKz2BlfxsW/k7QWMmj5zt8IgkEP9PVAX48t68MsQYkC4JLHKlvjmPsio/Po0aO20dGxAf49pzXQfPHO1BQEgx7o64G+HlvWh1kCgNUgGPRAXw/09diyPswSAKwGwaAH+nqgr8eW9WGWAGA1CAY90NcDfT22rA+zBACrQTDogb4e6OuxZX2YJQBYDYJBD/T1QF+PLevDLK2MD2as0H9L9xk5F/3v41PjR0Zn4yztL4713+i9Dx3mzv65yBzHWu9lsvaaCAY90NcDfT22rA+zdAByUlUF6qUJZp1UNVIFsGrMzJI2Iyp90jaV6PUigTaud258k/doyTrVZ/QZZKbGixov8rmo/9yfDeE5ssZR+7gnOs4gHk45pSlf85qyTmEdcQ/yXPuiL7PqNGIKhfJfmKUmmKUTRYEmJ1VVMHGS03jysg4KzAlmq4SsClx+dZLVakynl3AqkNjGpy6b3FaGKL6v9FVJbPM4WWceN5LXq7N5Rkly4z4s2d+sq9Kuflqj+sVkvVP7lsfJ6620mDntnsvtnJw4apxqH8f1SefPnz+f1FRdq8aLmj7//PNX9iDOpXbaB7H0jiRmiUIZF8xSD8zSiRKDhfOExbxdVZ2DShVoXKfXmAC1GlNt4iM71etf/FVy1dw2v6/0iZzEthonJ2qN1yOxznOMkuTG8XOfJXsh8tg2VMZtp/ZNxHHUZ+5zMVGLr1VzxXZZ41x774lM0BJNo71zm6pOxD2Ic1Va5sAsUSjjglnqgVk6UapAo9cckCozUgUa1+l1lGjWY+ouiu4SOOlqnCOT2+pRTEzYWunTPKqPd4nyOFlnHjeS1/v++++/Nr6J+5D3aMleVNpjP+Gxp/Ytj5PXW2kxUbuvVXPldvH6XHvvSTQwU5qqa5XOXBf3ALNEoRyvYJZ6YJZOFAWLqWSyUwlmq0DjOr+qn/81n8cUMdGr2ugxitpUv1OSk8IqCMa+WZ8ft+QktnGcrFPEcSN5vQrA1fgi74OIxmBuLyrtsZ/mjtpH+5bHyesdaRFqm69Vc8U1Zo1z7b0nMjI3b97cmZgpTdW1SmecI+9Bnsv6NIa0zEEw6IG+HujrsWV9mKUGMahcNRSMj6H9WONeNa7yn41jQjDogb4e6OuxZX2YpQb6l3V+THIV0OOyQyRszRxr3KvIVf2zcWwIBj3Q1wN9PbasD7MEAKtBMOiBvh7o67FlfZglAFgNgkEP9PVAX48t68MsAcBqEAx6oK8H+npsWR9mCQBWg2DQA3090Ndjy/owSwCwGgSDHujrgb4eW9aHWYKD4AMp9/mfcPrv9T7gsMOhxrkIed2dIwMOedzARcfK/XQUxNT/6vPe6/yle/fuvawdQzDogb4e6OuxZX2YJVgNGYuppLNi1CYmjp0jJqWdGkvXu0lrda1KTGvmdEcN7lv1yfNWWpeMld/ncaL+ag6vN+6bUNslRllfZtXJxRTKFksGs9QDswQnRU5cq5Ok4/t8XSjYV0lcYxLd2EavCr5qExO93r59+7WxHeDd1klpq/l0XXdLlONN16ukuKO5NUZMJFsl7M1aYt+8T5pTY2lOJ/fNfUyct9I6N9bTp09fGzuO4zrrH127e/fu2YMHD3aneXuPvF69zoFZolD+VjKYpR6YJTgpFBj16CUGyqn3Ij7OiTnIollSve6eTCWOVdDPY/vnJfPpVXdBPL5MgcZbMndsb6pkw1mL+6ouah8l9xXuY+K8lda5sbRveeypPaquuS5qcfs43xSYJQrlbyWDWeqBWYKTQndGdNdhlJg3XxcKuFVgjmYpBmiTg/4XX3zx2thVwB7Np9fKLC2ZO7YXGlf9Rne5ct+8T1GjqPqYOG+ldW6syixN7VF1TfPq84qPA6v1ToFZolD+VjKYpR6YJTg5phLzinxdwb5K2Jofw+mRj9o4IOegryCfx64C9mg+Xa/M0tK5ZYycSLZK2FtpicYn7lPUKCMy6iPivJXWubEqsxT75D2qrmlcPb5U0eM4Ua13CswShfK3ksEs9cAswcmjQLokWEYUYKNZ2gIX2adTIBpM/SyTKAO1LwSDHujrgb4eW9aHWYI2Cp77JtDVL0fve9TAVeci+3RK6DPTI0Q9Bv3ss89e1u4HwaAH+nqgr8eW9WGWAGA1CAY90NcDfT22rA+zBACrQTDogb4e6OuxZX2YJQBYDYJBD/T1QF+PLevDLAHAahAMeqCvB/p6bFkfZgkAVoNg0AN9PdDXY8v6MEsAsBoEgx7o64G+HlvWh1kCuGR0AKTOX/Kr0OvHH3+8O0BSB0O6xFO6dVCl6nQw5UXRWVc+GTwTD5wctTFL2gh9mVWH81EoV70cAsxSD8wSwDXGh3PG12g8ZKJGRuS3v/3t2e9///uX7/7KH//4x/OznHS2k9pEVJf7CPWL9dKRD9CMY0tXTH2yBMwS5bqWQ4BZ6oFZArjGRJOkU7KdZ86MzJLuPsmsPHnyZGdY1P+rX/3q2c9//vNdOpRPPvlkd4CkEv3qVW00lk7fVt2zZ8/ODZEOnPzlL3959pOf/OT8VHVf82uez+lenj9/ft5mDswS5bqWQ4BZ6oFZArjGyGhEs+Q8c2ZkltReZsWnaUfDohx0yuEmc/Phhx+epyr5/ve/P0y4+9FHH+1M1CjPXZ4v6orjTIFZolzXcggwSz0wSwDXGBmN/BjOd3fEyCwJPVKTEZIBioZFZkmJcKMxEqqvzJLqdedIvwflO1u+FseN82GWKJS/lUOAWeqBWQK4xshoZJMU7wCNzJIemekXvPXITXeN1F8GSXVvv/322YsXL3bX/EvgfgznNjJHNjl+pPbd7353eGcpzydjdfPmzZ02t5mDYNADfT3Q12PL+jBLANeEpYblMiEY9EBfD/T12LI+zBLANUF3jfJjt1ODYNADfT3Q12PL+jBLALAaBIMe6OuBvh5b1odZAoDVIBj0QF8P9PXYsj7MEgCsBsGgB/p6oK/HlvVhlgBOFJ2WrTONRiduX0UIBj3Q1wN9PbasD7MEcMLov/f79O3rAMGgB/p6oK/HlvVhluAgxP+2rjsh7733Xhng1W50wOKx2Oe/1Cvtx+3bt1850FH/y0znC6lU2qs+4sGDBzuzM4f260c/+tHu7CK/1/79z//8z+7cI437wQcf7K5dBCXj9diRfY8a0LlK9+7de/nuYhAMeqCvB/p6bFkfZmnjxMSoQoE6J14VuV0mBl61jWOMHiOp3dLHSyNdFbntPqZAfX14ow521M9z/WOfeKDjyFxVe6kTtD2HxlE/Ga19dGvNcT9Vp/c2S1P7MvosVG+8TuNrnmcJ+jKrTj+mUK5iOTSYpR6YJTg4CpQx6aqCqYK0E6/GU6FzuxhkHYhdlxOyasyliVuNT6926o1Kl5lq68dXnlNt9Vrpz2icaHzu3r27y7GWTY6RcZC5kcmRedCdIZ2gnc2S2sRktCbOpzZak+aVYXMutkhet/Yzf27ad+3vjRs3yqS63ofqs9C10efua9Kp/HMaz3s7B2aJcp3KocEs9cAswcFx4BO+q+EgHeuqdrEumyURE7I6qJtRu4jayGS4baXL5La6npPH6pqCuo2L24rKLMnsfPOb33xFt+7IyPy88847O6MhTbpzpMdjaq+1yGxoLdYrA5TNkuaOyWiNxpDeL7/88pVHmDIyehSXDWVet+v8c9wzrfH9998v98XtR0l0Rf6M/WrNulattQKzRLlO5dBglnpgluDgxGBoA6LXbEqqdlOBVG0UqH3HI44pRu0iqtPdinfffXc3dhzDGkxuG02C0ZyPHz8+NzqV/ojq8hgimoMKmywZGxkp/x7TyBjlObQ2/e5SNh1ao7WbvG6/d5tslu7fv1/uy+izqPbIdX7FLFG2Xg4NZqkHZgkOjgKeE6r6d3MU8HLdqJ0ezahO12IgzQlZ45gKyKN2mTt37pzdunVr93OlK5LbWpuTx3pOXbOmrN/IOOgRk67ZfEir3sv85Ds8QuvydT2uM5onGwjdfVJbP9qKyKy88cYb56ZGvyCutkpWK/2ZuG7dwZNxkWaZs7hnMlp6DDfal6kkuuLQZumUQV8P9PVAX49j6sMsbZQYDKdY2g5gCQSDHujrgb4eW9aHWdoouhNQPWrKLG0HsASCQQ/09UBfjy3rwywBwGoQDHqgrwf6emxZH2YJAFaDYNADfT3Q12PL+jBLALAaBIMe6OuBvh5b1odZAoDVIBj0QF8P9PXYsj7MEgCsBsGgB/p6oK/HlvVhlg7IRf+b/SH/e77GGp13Ux3AaNY+ImCkZaQjn/WzFJ1d5LOFRlQHWYo455IzhCp0FpGT4Srdi8aUHhfNq1O6/V46P//88915SXF/9L8SdWBkPmNqiovu2VIuMi7BoAf6eqCvx5b1YZaaxASkDh6qi0Etv1cAXZroNbc1TmIqFEh90GCFxogJVV03pSGPOdIRE6jGvTBRp6i0xP2p9iLOHfc4MtInVG9dc3slKo2mWuMUMmJ5PdIQzZfWFA+71PuYnkXo0Ml8gKbJa8/6455N/Tk0Xl913WOL0Wcxhb7MqpOQKZRTK5cBZqkHZulEyQlIFTxy8lEFSwVnJ05VoNRdA+XhchsHnZwcNbb1adLVHD6B+fnz5+djGb3XNSdUVfs5DXqNY47aS8fDhw93upbsRaUl70/WkfdAuvK4lT6Txx/tVTQWWaPbVQlnTf7sjPrmZLjSm82STv6WMfEe6L106L3aaw0+LTuS1/706dNS/5I9czt9psqDl6+rj8ZWnZMi53HnwCxRrkq5DDBLPTBLJ0xMQKrg4eDrHGaqU4BxsIyPfGIbvyqI+r2uK0iOkp86wMfgG6+LOJ/bjzTEuxlxzCnNkdFeVPNmc+L9yTryHsgMTI1rfSaPP9qrOY1utzT5byQnw40ahDVqjdKp92rrtUjTxx9/XJqlvHbdfZrSH8fMexbbVddtCE1s77nmwCxRrkq5DDBLPTBLJ4qCiIKK7yZUQUno0YUCnQKN6kdBSuPoX/NzSWFzgNrXLI00xGSzccwpzUb1o73wvJUWEfcn68h7UI1b6YvE8TtmKa8xkj+7jK5Xeys0frxT5fdqJ92ay2vIY+e1LzVLuZ/qcrt8PdaJ2D5+nlNglihXpVwGmKUemKUTJScgVfBw8lInfNXjEL2PjzJymxh0liaFFQ5QCsRKtqoAHK+LOJ+C9ZwGXdNa4phzmkW1F1lnpSXvT9ah17gHmmdqXOszefy8Lo+t/iON1pTXmImfnamS4WqObJY8p9do86Qx1W9klvLa9fis0h/baH+qPYufWXU91sk0xvaYJcp1K5cBZqkHZgkArgUEgx7o64G+HlvWh1kCgNUgGPRAXw/09diyPswSAKwGwaAH+nqgr8eW9WGWAGA1CAY90NcDfT22rA+zBACrQTDogb4e6OuxZX2YJQBYDYJBD/T1QF+PLevDLAHAahAMeqCvB/p6bFkfZgkAVoNg0AN9PdDXY8v6MEtHJB7aN0KH+emQv6kD/ZYe+FdRaXCdXquDLIUOQXzvvfdeOeAx4r7HZOkc3p9qHYcknu597Lki8fM/9LxrrkPoy+xfvzijUE6qnAqYpR6YpRMhZ20XU5nccyCK10yuyxncqz6RSlPEGmK7rKsKmGpfaa0y7s9pjIzaTmW6j0ztT1xrZGpMta3WJOKeZao9M3NrsT5dz3PPab/oGr2O0XhGp3T7tHgxGjfq1vijPcxgliinWE4FzFIPzNIJoLsKCiIxO/5cJveY9DVfc3ulz1CdUmhMjafXGLir+WPgi3dbRu3yqzP9V9n1o1ZnnFfbKY05E3/V1vpypnu9xrQfbje1P2o/1cZ1plqniZ93lWIl75kYrSXuu65rbCUL1nX3X7K+pX/u4hrjOvL+ery4Dqd0ef78eTluXKP6T+1hBWaJcorlVMAs9cAsnQAKEgoiMTu+g6QTjcbHNKrT4zW3ydccoKrHOg7IaqdA54z7MQhW81djTLWLrzHTv8jZ9aNW4b5zGuNjvqqtr4l8XWYzmiW3G+1PNKduU+17JK/TaD5/3tXcqst7FttV8/q67tZ4/TIkcY/E1OdftZtao9p7HaPx4jqsR0ytITLawwrMEuUUy6mAWeqBWToRHOQUQGLQcCDRawwu0Szla7n9XBDMVPNXY0y1i68x07/aaW7fEXLfqMV9pzSqv+5MOBN/1Tbqy9d1bcosVe1zm6jb6zfVOiP+vO/fv//auJor7pmI81fz+vpSszS3X0vWKDyf/jxW48V1RLM0tQaj+qk9zGCWKKdYTgXMUg/M0glQZcefy+QeH9/ka7n97du3XwuCuq75dF13BByUxWh+t9e1kU4HvPyq/ro74EcxMbt+1KrgGPuMNIqYib9q63Gq69IxZZaq9lWbvH5TrdPEz/uTTz45nyfua9wzkdcy2velZimvL+/XkjWO1pHH8zpkem7evLnTNLUGM7WHFQSDHujrgb4eW9aHWbogOWiszWXPvwZa45Lfg4GrA8GgB/p6oK/HlvVhli6I/tWdH2msyWXPf2z0i8NTRxfA1YRg0AN9PdDXY8v6MEsAsBoEgx7o64G+HlvWh1kCgNUgGPRAXw/09diyPswSAKwGwaAH+nqgr8eW9WGWAGA1CAY90NcDfT22rA+zBACrQTDogb4e6OuxZX2YJbgS6BiBfB6RiXU6wyj+LzqdG+RzhbrHLSzpf5E5fF5SRV5PprumufHn2Hd+gkEP9PVAX48t68MswUkRk76amKTVwTkmko0BW/U58avea4x9A7uMRJV0NmtUO2us9Ik8lnC/bJZy38yS+YTnjPuX2+l91iXcLs4l8jr23VN9mf3Lt/6LQlm9+M/fKYO+HpgluPYo6OYEsa5T0lafzj1qp2tVUledNq67SjEhbkx+K6Oi86pyug6dYzVKIpuT2OoEa7VzguGqTTWW+knrjRs3yvF1RyxrWzKf0X54TuXNy+2q/fJ42re3UrLf0Trynk6BWaJcVvGfv1MGfT0wS3DtcdAVVR4y/xzrfEcm1uWkrromc+GEuDIAzn0mVFc93ot52So9rhslGBbWV40V66p1qE4GJ2tbMl/E10ftqv1SO91ByilZRnuS93QKzBLlsor//J0y6OuBWYJrTwzmFzVL6qeAnu8SOfArIW5Ofqtr+p0dJ/s1GqsyBp7bdbGdqPRVYy0xS19++eVr2pbMZ7QPuhOktY505f1yu8osVetQ+7ynU2CWKJdV/OfvlEFfD8wSXHsUdKeStvrnWJdNRpXUNSaS1Z0atVPwj0lfFfid7NeoTaUn18V2Mh6VvmqsWCejEdcR+2ZtS+YzugslwyPDpH3I7ar98niVWarW4fa6Fvd0BMGgB/p6oK/HlvVhluAkiEF/bWQ6LmvuOU5Z20UgGPRAXw/09diyPswSnAS6MxEfL62F7qA8evRod5fk1DhlbReFYNADfT3Q12PL+jBLALAaBIMe6OuBvh5b1odZAoDVIBj0QF8P9PXYsj7MEgCsBsGgB/p6oK/HlvVhlgBgNQgGPdDXA309tqwPswQAq0Ew6IG+HujrsWV9mCW40vhQyXjmj1l6HEE+n6hiro2u+8TtCmmprkX9Yq0jFKRX5yXNrXspo/VlCAY90NcDfT22rA+zBFcGGYsqMawTu86ZJbXNSWH1PhuhnGzW81aMxhDWFufUEQnKVWdzFPWLSnNkpKXam/hzphpnyVxqY+15LUvQl1l1ujKFcuhSgRnpgVkCuALExLAyJjkRrI2Gk7pG41G1nUtkqzoZAiePdeoQk8fwCeG+dvfu3bMHDx7sTrZ2El+fmv38+fNhIltr30dL3BsnzVUCYrXxmEKm7pNPPtlpUPt9kv/qgEwnJda4cS1xjikwS5S1SgVmpAdmCeCKkINyTASrazGp61RbBf653GyqU7oRGYQPP/zwPP2HyWNEs+RrMh3S47H93owS2e6rRVR9RR7r9u3brxwAWs0V1xbzwMkcKSmxiGvJc47ALFHWKhWYkR6YJYArQEwMKxTEFdSdCFYBOyZ1jQE8t81GRwZhzjRk8hjZLOlukR9TeexoMLIm4Xb7aol7E/uKPNb777//yjjVXNLmNjZLQo/mZNR0DbNEOeVSgRnpgVkCuALExLC6u5ETwTpgK4jH9yK3VZsliWzVTo+h1C7/fk4eI5sl3eVS0eM4jy1Tc/PmzZ3JyJqE2+2rZZQ0V8R+0qvHcHPJeOPanDRX4+q9H8vFtcQxpsAsUdYqFZiRHpglADgYvvsiQ6GfZYiisdkyBIMe6OuBvh5b1odZAjgC+oXrd9999/wuGPwVgkEP9PVAX48t68MsAcBqEAx6oK8H+npsWR9mCQBWg2DQA3090Ndjy/owSwCwGgSDHujrgb4eW9aHWQKA1SAY9EBfD/T12LI+zBIArAbBoAf6eqCvx5b1YZYAYDUIBj3Q1wN9PbasD7MEl44OQNThiH4Vev344493hyTqIESX0QnWc/iwxUw8TFFnIr333nvtM5E0pk+2hlfRl1l1gCCF0i1LwIz0wCwBXCIyF05u69doNmSilpgPZ8mP2fZVp/fRLLmdiGZJGfVzlv2M2lTZ/HPGfhPnMpXOuXG9DlONq7YyetqvfMJ31jc3n1ky7z5glijHKkvAjPTALAFcItEk6eRr50kzI7OkFB+60+TcajHzvoyRxtPp2UrTcePGjV2dxtJBkWqnV6UckVlS31/+8pe7ttIyGj+30Rw5Y78NWJ7L5iXrnBrXaVPUX3pG46qdDNKTJ092aVe07ufPn5f6lq5D82gczfPs2bNX5nWbvEdzYJYoxypLwIz0wCwBXCIK1NEsOU+aUZCuzJLaq16vvjsUf5aB8GM731lSUliZCmfuj/ncPvroo50RiHna8vhVG1/zHK7Lc+maif3EaFzdyXFf70M1rtrL2Oi08LhflT6xZB02Qibup5Prql/eoykwS5RjlSVgRnpglgAuEQVam6X4akZmSXczdKdDaUUU3P3ed3AqsxTrhIO8gr+uxTskefyqTTQJ2SzluUzWOTVuZZZG47qt7g5NmaWl61C7OE98r5/VPu/RHJglyrHKEjAjPTBLAJeIAnU2SfGuxsgsiTt37pzdunVr97P6yCwoePsOizPnv/POO+eGQ4+QVKe7M34Mp1fdmfnud7/7yp2tOH7VpjIZrstz2RxlnVPjVmapGleP1PRe9V988cXZzZs3d20rfUvXEfdP5iq+f/vtt8/XE/doDoJBD/T1QF+PLevDLAHAahAMeqCvB/p6bFkfZgkAVoNg0AN9PdDXY8v6MEsAsBoEgx7o64G+HlvWh1kCgNUgGPRAXw/09diyPswSAKwGwaAH+nqgr8eW9WGWAGA1CAY90NcDfT22rA+zBACrQTDogb4e6OuxZX2YJbiS+CyginhmUEbXRmc2TV1bis5FWpqMd0pnZmrcfcaJTO1h5BD7YggGPdDXA309tqwPswSXipO/Rpy4VQahSkKr6/uYJR2mGA+FnCO3HyWdXcpoPdZZ7UFOaJvxPog4TsZzRv2jPRzpjExdW4K+zKrTlymUuXIIMCM9MEsAK6MAXyWgVd3Dhw/PXrx4sTvhWvnL4nWdPK3Tqp0Y10ZBOPi7Tidl69UnVjuxrK/phPAq5UdsXyWdFVV/zR/rNN7cekZ7EOvyuDJz0qexlOC26mNy0l61rfZwTqfWrnnztWofpsAsUS5aDgFmpAdmCWBlFIBtcpxnLNbF/Ge+HuuyMcp1ytTvR0cK8v7Z7fWqutjfP8f2IiedFaP+sS5eq9YTr1d1cT1xXBsUU/WJxOtzezjSKbM0upb3YQrMEuWi5RBgRnpglgBWJgbXkXnIgXkfs/T48eNdPjg93qrMku6E6C5JTADra7G95ta8+c5J1V+PqPR7Ra6bW0++nuu8njxuHEtUfYx1+jHf3B6OdMosVdeqfZgCs0S5aDkEmJEemCWAlVEAzklZY9CWYcnXY12VGFfXYvDXNd0NUkCvEsvmBLC+FttXSWdNlUBWJsJ1c+vR9ak9iMYnjhvHkvkZ9RG6CzWXXHiJTj+Gy9fEvol0q0BIocyVQ4AZ6YFZAliZGKCvEzIvx1jXscZdgs3SISAY9EBfD/T12LI+zBJcCrpLER8lXQf0uOzRo0fnd1wOxbHGXYJ+QXzpUQhLIBj0QF8P9PXYsj7MEgCsBsGgB/p6oK/HlvVhlgBgNQgGPdDXA309tqwPswQAq0Ew6IG+HujrsWV9mCUAWA2CQQ/09UBfjy3rwywBwGoQDHqgrwf6emxZH2ZpYyz5L/s6q0dn6cTzejL5PJ8uo/Gk1wdEVvjAxov8b625NRxijUvHmPpcLqqjGtN13tfRvFP76r4XgWDQA3090Ndjy/owS1ecURLWWKfA5+SnOTjGaybX5QStVZ+I26tdTOAqcl+3sSHw9dzPZC16n7XEvpXWPKfYd42RpXNMtZsyLSMd0jxlEj1mbJfnGc2b99U6M1P6KvRl9q9fnFEoi8shwYz0wCzBlUQHFSo7/pMnT3bBUIEvJ1TVeUY6vdnJT58+fXoeHPM1t3eSVp1aPTWeXmOw9vzSpdxsuq4TpKv59OrTsWNS1yrxq/pXa8tJbt1GCWGlq1qf2sQ5tR/7rDEnjq3a5jlGY6ou7rXWObVf1lHtherczwZtql1+jfPmfY06nbhXbUf6psAsUfYthwQz0gOzBFcSBS0FMaWx8HsHPOfuknGJ+bz0eM1t8jXV2wyIOJ4DsNrJoH344Ye7NBqqM26vuw2+poDqRza57/3798/nindg4rz+udIiYpLb2EZU64t1Gieax6VrjI+vqrZ5jtGYea9j8l8x0hHX6XXFOs851S6+5nlF3NeoU7jvSN8UmCXKvuWQYEZ6YJbgymJjomBWBUe9OtDp52iW8rXcPo7nAByNQMbtR2Yp961MRU786jErLdKqMXyXJ7YR1frynJVZmlqj9TlxbNW2WlfVLu91TP4rRjriOr2uan+m2sXXPK/aam7va9Qp3HekbwrMEmXfckgwIz0wS3Al0WMSmZ/4iCUnOpVZiXV69OUAmq/l9rdv3z5v6wCs65pP13VXwQFWOIiOzFLu++LFi/O5nNRVdzHUV4ZEd8xiUM9acpLb2EbMrU9zVmZpao0iJo6t2uY5RmPGdt5r1Tlhb9VHjD5nt9U1zVm1y/vp1zhv3teoUwYp9pnapwrMEmXfckgwIz0wS3AtcBCD681V/pwJBj3Q1wN9PbasD7N0jdC/9Pd9LAJXj6v8ORMMeqCvB/p6bFkfZgkAVoNg0AN9PdDXY8v6MEsAsBoEgx7o64G+HlvWh1kCgNUgGPRAXw/09diyPswSAKwGwaAH+nqgr8eW9WGWAGA1CAY90NcDfT22rA+zBIu5yCGEABGCQQ/09UBfjy3rwyzBInTQpNJaGJ31k1NkHIK1zhA6ln6hk6/v3bv38l2fffZkru1o3aN6fe7vvffe8MDJfbQJfZn9y7f+i0I5L2uCGemBWYKjoECjjOwxW7uyuefs7c54r/b5mscwMYO8ztvJJyd7LDM1n8lziLl5MnlMUa1fTGnMwXdK25L1V/0rYr887miM2CeuVT9P7ZXIOjMaI+/JqI/qR/snlnx+JrfV2Hnt+2jLYJYouawJZqQHZgmOQs6gP8qSr8dbby3I0q9+CmRPnjzZBTOnpXj+/Pn5WEuy8o8y7LtOekbzGAfJakyT179UY7X+SptSlUytP+9fNAtT+uN6qzFG67DOmELFSWhj/rrcV2lWYhvNqfk1nrP85z5mtH/xz1H+c+LrWZfqY9s8tthHWwVmiZLLmmBGemCW4Gg4CJkqS77+pV7lUlMCUxkDZ3W3OVDONBHbxnmc40yMsvK7Tfw9pJhsdTSP8VijeU28Pmo70jinbW79ef+iNrev+k19Brpe9RHVmPpZY1XX3De3sZExVZ9I3j8Z7/h5VfuU5/Rr/qzj2GJfbRnMEiWXNcGM9MAswVHQv9rjHQ0FXhmA/K/5kVmKZsG4reqXmIVqvtwmGxIxmsd4rKlgmde/r8Y5bbqbMbX+av/MlP65z6DqE9car7v+3Xff3bWr+mo9+r0gt4nrFlUfU+3f48ePdwl8ve/Vn5ORrtg2j+26pdoqMEuUXNYEM9IDswRHQf8KV1BXUNKdED/iyFnyR2ZJP+vRhrO6379/f/ezH3coiN28eXPXvgpao/liG82RM9PrsctoHuOxpoJlXv++Gue0ffHFF5Prz/tn8yCm9Mf1VmNUfeJapdHXxZ07d85u3bq1+7nqK2RC3CauW2Zl1EeM9k9j+G7Q6M9JpSu2zWOLfbRVEAx6oK8H+npsWR9mCeAEkPGw6bjOEAx6oK8H+npsWR9mCeCS0Z3FR48evXLn67pCMOiBvh7o67FlfZglAFgNgkEP9PVAX48t68MsAcBqEAx6oK8H+npsWR9mCQBWg2DQA3090Ndjy/owSwCwGgSDHujrgb4eW9aHWQKA1SAY9EBfD/T12LI+zBLADPEsoQ4ax2dV6UwinVU0OpdI5x2NkvFOnWd0KK1LsZa4tikIBj3Q1wN9PbasD7MEm0f/dd9JcE2VnLZKFus2sX1klGDWc0ZiW13PRwmoTnNEs5THyWZJh0jGAzmrecW+66i0LEFfZtUpzpTrW04JzEgPzBLAhskJf6vktDlZrOsePnx49vnnn7+WcHbUR0ZGBkYnY2vOUTJatzV6rz6a48aNG7s2Gkcnhkft7qcTxfXqU7hzUuDuOrIWzzsHZml75ZTAjPTALAFsnBzs5xIQT7UXU32WJKPN4+uEb/dxm1indClqr34xka4Mkn8etY/zLFlHpSWPMwKztL1ySmBGemCWADaMfj9Id1z8qConkK0MQ6zL7cVUH7U/hFmK40TzExPpRrM0au95VLdkHZglyj7llMCM9MAsAWyYpQmPRWUOqoSzU31kYOaS0cY6EfvICKlNrHOi4TiHtMj4xKTAo/Zi6ToqLVnvCMzS9sopgRnpgVkCAFgBgkEP9PVAX48t68MsAcBqEAx6oK8H+npsWR9mCQBWg2DQA3090Ndjy/owSwCwGgSDHujrgb4eW9aHWQKA1SAY9EBfD/T12LI+zBIArAbBoAf6eqCvx5b1YZYANoDPkLpsCAY90NcDfT22rA+zBJPonB6dp6P8YkLn6SxJmLr03J0K5R177733jh7gfW7QPixdv9mn/b5jL0Gfn9KU/Pu///t5CpN9mPss9v2cCQY90NcDfT22rA+zBLPkJLMR188ldBWjJK5K0hqDsd7ndlUb4YSukdE8kbk2eb7R+nO7qXGn1l+xZB1m1NaHU1ZmJ65ptJ+qz+PGNv6cR2vI6MusOriQcj3LqYEZ6YFZAhigE6Z1V+nJkye7gOvgqFcnYH3x4sVsQlcF7VES15ikNSexzRp0yrT6qE450DSm5xDVPM7F5jQesY1eo5HImp4+fXq+zmr9UftojVpHNWc1V7WOqDGvRVTzGu2XTut+8ODB+dieV2ua2s/qs9BcOuVbc42SAE+BWdpWOTUwIz0wSwADFAwVHJUGxO9tFhx8FWirnGMxoeuojcdwnaiSuVqD++juhlKU2KTMzaPr7qt6ma8PP/zwfAyTNekRpN8LX8/t9PNobhmNas44hh4JRrM00qg+cS2imtdob7SPsX3182g/82dhs2biWEsea2KWtlVODcxID8wSwAQOpAqSDo4xSCpAVyYhJnQdtYlj6Ge9KvjHOyfCGu7fv79rNwru1TwaS3dM3n333V37aC4yWdM+ZqmaW+1klqo54xjZLI005rWIal7TMUsaK38WcS6R14BZosRyamBGemCWAAboEYwMQ3yspOAYg6SC61xC11GbXFclc40abChGZqmaR9y5c+fs1q1bu5/VRmOpje7euI3ImqTH6xRx/Xme0Rr9GC7P6bFENktTGuNaxGjNQtcuapaqzyLOJSOV14BZosRyamBGemCWAC6BGGhPhaWa9mnn3/cBgkEX9PVAX48t68MswaWhuxTVo6bLZKmmJe30C9JrHIFwlSAY9EBfD/T12LI+zBIArAbBoAf6eqCvx5b1YZYAYDUIBj3Q1wN9PbasD7MEAKtBMOiBvh7o67FlfZglAFgNgkEP9PVAX48t68MsAcBqEAx6oK8H+npsWR9mCQBWg2DQA3090Ndjy/owS3CtOMTZTTqg8SL/5V9HBeh07Xgwo44Y0OnXGkvj6oBHHer4wQcf7NrrcEcV5VlbgtbnAzgvytz64hxTbS+y1wSDHujrgb4eW9aHWYKTJmf1F7lOAd2Z8ZcG8DzGVKZ9jZ+vx/dGc8d8eEK51GSOZKB04nXUpvY+sDLnXFuKtETiXozI6xN5jWZqL7zXWcMU+jKrTnqmXP3iz/eUQV+PLevDLMHJInOhVB9PnjzZGRsF57lM/zFlSDROTsWRx1B7Z+DXHDnTvsaPWfarTPxGY9+9e3fXXmOpr/Q7jYiuKx1JTEo8Mkt+n3PkeU15HdVeqC6PU+nPa/Qcc3tRaZhDX2ZVoKVc/eLP95RBX48t68MswcmiYKzgHM2FzY8TxsaEs6rTIy23ie2jWYpjxPYmZtqv7vjkTPxGY8tURG0ff/zxuVkSMiB6FKd2av/mm2++djdK6Jrqol7h97Hea8t74XZ5nKw/r3HUdqrdkrxwQl9mVaClXP3iz/eUQV+PLevDLMFJo8c+MhsK0jE42wzoNRqErllSnUyH78TE8UW+HtHYvgMjzbpu/dFIqO8777yzS1TruzsZtdFdonffffeVvtZfrS1q1c+6nsep9Oc1euzcdtROYJYo/nxPGfT12LI+zBKcLHr8IzPjRzwKzjm7voxJrJMBcQDXNfXVNf/eUB4jthc5034cX8ahysRvNLbNz507d3bjRrP04MGD3Tg3b97cXYvtKzTGrVu3Xr77KzYofhU2Knkv/DtZcZxKf16jx57bi0rDHASDHujrgb4eW9aHWYIrQwzOF+UQY8DFIRj0QF8P9PXYsj7MElwZdGcjPga6CIcYAy4OwaAH+nqgr8eW9WGWAGA1CAY90NcDfT22rA+zBACrQTDogb4e6OuxZX2YJQBYDYJBD/T1QF+PLevDLAHAahAMeqCvB/p6bFkfZgkAVoNg0AN9PdDXY8v6MEtwZVnrGADNk0/YPhQ68PHevXsv3/XYZz+m2kqTzlLyoZVT69/3MyAY9EBfD/T12LI+zBJMokMVR4lZfeihUDLV+H7UT0lY9d/3lTOtap+TueYkrXqfE7mKar6oqZozjz211kjsl8cd6TB5nXofNWWyxoz6L01sq3rPNWVyssZIXl+cc2odRl9m1enPlNMpHQj2PdDX45j6MEswREbAiVn1qmCo4KhTp3WCs4Kk3i9J6Op2Slir5LU6Gfr58+cvZ/przrSqfRw3J3Z1oK7mk76YhNenUWvOOc1eq/E8Vb84bh5D16o15HVq7JzwtppLp2THNppPc2u8ucS2eT/imvQqfAr3SGO1R1NzVujLrArQlNMpHQj2PdDX45j6MEswRLnAFGA//PDD85QdurPwjW984zxVRgy2aq+fFZh98KPrYjsF3eqxTmwTf46pNGJiV7cZzScj4SS8cc5q7Gqtxu2rfnHcPIZMYW4v4jhxbI0zNVdus09iW12L++G2oz6x3j9XexTbee+n0JdZFaApp1M6EOx7oK/HMfVhlmBINCHGv8/i3GNVsNTrvmZJ48Y7OrG9g7jGkqZ492U0n5CxU1DXtTmzVK3VuH3VL46bx6jaj9bpeie8rfpqPe+9994rSXHn5ovE/XDbfTRWexT7x70foS+zKkBTTqd0INj3QF+PY+rDLMEQGQE9WpE50h0FBU8HaAVJPwrLyVvVL9fFoKpgrGSy0TDpLokCuYK07n7E9g7iObGr21Tz5SS8cc5q7Gqtxu2rfnHcPIb05vZT64wJb6u5hPbfbeK6ZWRGfUSVlFhto2aNNaWx2iNdy3s/hb7MqgBNOZ3SgWDfA309jqkPswQtYoCG4yNTdJX3m2DQA3090Ndjy/owS9BCdxvyoxk4DnqM9ujRo9m7N6cMwaAH+nqgr8eW9WGWAGA1CAY90NcDfT22rA+zBACrQTDogb4e6OuxZX2YJQBYDYJBD/T1QF+PLevDLAHAahAMeqCvB/p6bFkfZgkAVoNg0AN9PdDXY8v6MEtw6ej4gXjmUkU+N2iED27M/2NsaX+x5nEII73iso5lmNI0YslnKAgGPdDXA309tqwPswQHR8G2Skgbk8dW101OBDvXfgr11bzRLGn8Kkms2dekZL1z408RE9Luo8MavN6Kjq7MRT8TfZlVByFSjlPWhmDfA309jqkPswQtcgJYnbukk5+rZKtKovvixYvyuk8Dz0lZq/FMnluGKL7XeDrxW6dX37hxYzdeTsabxxA2Kbqm1zyuqfTm8SNzenXgpE7GzslurcPvhc2fNajvW2+9tdsjt4+MdM1pqtrEzySeCJ7XW6EvsyqoU45T1oZg3wN9PY6pD7MELRQkYwoRpeNQwJ9Ktlpdt1nKZqBqb/Lc+X3MZebxRE7GG/sI/Szj4cdKVRsR34/Gj+Rxqvc52W3Wkedzne70eH9kZtwnUulS/ylNVZu4r/p83A+zdHplbQj2PdDX45j6MEvQQncbdJfByV1jIDUx8I6uj8xS1d7kuWUYYqLZyiwpuKved0nyGEI6Hj9+fPbOO+/s7vDkcU2lN48fmdMrbHqkO+uo5nPdnFka6VqiKbfRWN5XzNJpl7Uh2PdAX49j6sMsQZuYAFaBukq26iA/uj4yS1X7SJxbKHhXiWZlODReTsYr8hjWof5uE8c1ld5q/MiU3qlktxor7oWT3rrNnFma0jWlyeTPOCfPlQ7M0umVtSHY90Bfj2PqwyzBpbM00C5Bd09sYA7JVRu3w0U07WOWThn09UBfD/T1OKY+zBJcKvrF433/m/oI3V05RqLZqzZuh4to2uczJBj0QF8P9PXYsj7MEgCsBsGgB/p6oK/HlvVhlgBgNQgGPdDXA309tqwPswQAq0Ew6IG+HujrsWV9mCUAWA2CQQ/09UBfjy3rwywBwGoQDHqgrwf6emxZH2YJriX67++jwyzh8iAY9EBfD/T12LI+zBJcO/Tf35UeZQk6Hygf4NhFB1TqwEYdEDlCGkf/3d4HTR4KH5hZ4fVfZM6L9CEY9EBfD/T12LI+zBLsUPBWFvmYlb7KUj+V3d5jmJhBX6c+5xO4PZaZms/kOcTcPPuwZL5M1j3SOEXcT5uQqT5xzaKa02Nms1SNWxmfqTHFEp0ZfZlVJ01TjlPWhmDfA309jqkPswQ7dLCgkqw61UbOUq/AOJXdXiZFdRpDr+on0+IM+k638fz58/OxprL1V23iHK6TntE8JmfNjzjgL50vj5V1q4/mV59nz56V48q8xDGW9DFLdaqdxpSuGzdunNflvqrz+vXqz7Qacx+dI/RlVgV1ynHK2hDse6CvxzH1YZbgHAdMk7Pz65ruLFQ5yJRPTKZFj790/enTp7vA6gz6sW2cJ971qOYTbhN/D0nz6brajeYxajN61OS6febLY0XdNlOmGjePsaSPidesqdIZ6+K8eVzX6VUm2HtXjbmPzhH6MquCOuU4ZW0I9j3Q1+OY+jBLsMOZ5f1oRwFSAdN3PxwYR2YpBlfjtqqfM0uj+XKbHMDFaB7jtcVM+sbzLJ0vj5V1xz6iGld6Y2b/JX1MvGZNsb/r4ufhMapxXafXx48f7xIO689ANWasE1M6R+jLrArqlOOUtSHY90Bfj2PqwyzBDt01kOGQEdBdmpyl3oFxZJb0sx7F6BebdYfp/v37r2TQl5m4efPmrn0VZEfzxTaaI2e712Om0TyRnFnfeJ6l84k4VtYd+8iwVOMKGY8qi/9UH6FrWVOlM9bJAGmMalzX+VX98jqqMed0jiAY9EBfD/T12LI+zBLAJSCzYaOxD9GgXEUIBj3Q1wN9PbasD7MEsDK6O7dvZn+juzvxUdhVg2DQA3090Ndjy/owSwCwGgSDHujrgb4eW9aHWQKA1SAY9EBfD/T12LI+zBIArAbBoAf6eqCvx5b1YZYAYDUIBj3Q1wN9PbasD7MEAKtBMOiBvh7o67FlfZglgAsSzyrK5zpVLG03x9IzjSJx7nz8QH7vQzP1v/V0bpXOVdLZWSK33ReCQQ/09UBfjy3rwywB7InMRJWgVvVKPBuT6irJbHwfyQlo3X+KuTY5wa7I89vweP5sgFQf54hrOoRZqk6aphy+XAYE+x7o63FMfZglgD2QWdCJ3TlBrQzEkmTE+yQJdi42p1KJbfQaTVE1pusePny4O2ncJie3VR4/X8uadXhmTFSsvmorbXqVYYwa59CXWRXYKYcvlwHBvgf6ehxTH2YJYA9kHnwoZHwMF42IfxY5ObDNktt4jDiuc7GpXUwPo/qYrFj9TBwz9nfd6GfNH82SyJpjomK9jwl39T5qnENfZlVgpxy+XAYE+x7o63FMfZglgD2YMku6uxLv+Mi0qL3vuqjdyCypbTZLHs8Jd+PcmThmxyxlzUKP/pyoWH1jwl1di0mB59CXWRXYKYcvlwHBvgf6ehxTH2YJYA9iMtmcoHZJMuKRWYrjjpL2qo0em/kXrvNjuNw/zjP6OZulrDknKnZfadF1IYNVJSmu0JdZFdgphy+XAcG+B/p6HFMfZglgJWQ0ZJaOQTRAa6M7UUvnJhj0QF8P9PXYsj7MEsAK6Ben/d/xj4Hu9Iwe0R0TPYbbJykwwaAH+nqgr8eW9WGWAGA1CAY90NcDfT22rA+zBACrQTDogb4e6OuxZX2YJQBYDYJBD/T1QF+PLevDLAHAahAMeqCvB/p6bFkfZgkAVoNg0AN9PdDXY8v6MEtXDJ/LU6H/Pr7PacoVU+NHfBhh/l9QS/uLY/13d+9Dh9H6zCHm2CIEgx7o64G+HlvWh1k6AXLyUwXqnCxVdVXy1pyMVVQmpBozs6TNiEqftI2SyIqLmKW43rnxTd6jJetUn9FnkJkbb4lmjxGvVW09VqUl61Bb/7nS0QL5IMuoS0zNZ/K8VZ8p9GVWHaBI6ZdTgGDfA309jqkPs3SJyCwsSaiqdlXy1ipxqsyHX53stBpznyStua0MUXxf6csJWatxss48biSv99NPP31tfBP3Ycn+Zl2VdvXTGtXv2bNn53NM7ds+mjVn1JQ1eCwdAKncbJrL+yayDvWLCXB9Mvfz58/LfRnNl/cu7kG1T3Poy6wK9JR+OQUI9j3Q1+OY+jBLl4gDrnA+r5j/q6rznZvYN9fpNSY7rcZUm/jITvVTSVpj2/y+0idiQlZRjbM0KWus8xx5fBPHz32W7IXIY9tQGbed27c8/0iziO1FTmira7qz43lkXrx3WYdSmMjYOAFubFvpEtV8wm3yHoip9VToy6wK9JR+OQUI9j3Q1+OY+jBLl0gMSA7ces3B/CJmKSY7rcbUXRTdgViSpDW3VcCOyVMrfZpH9fEuUR4n68zjRvJ633///dfGN3Ef8h4t2YtKe+wnPPbUvu2j2Rp8Zypr8Fgjs1TpcFvVz5ml0Xy5TZyj2qc59GVWBXpKv5wCBPse6OtxTH2YpUtEASknP1VQm6rLyVuFg5nr/Kp++hd/NaZYmqRVxLZCgTL2zfpyQlYTx8k6RRw3kterIF2NL/I+CO/Rkr2otMd+mjtqH+3bPpp110bGRoZplIRXY43MUtZx//793c9+hCZDc/PmzV37al9G88U2eQ9Gn/EU+jKrAj2lX04Bgn0P9PU4pj7M0iUSA9JVQ8HyGNqPNS6cBgSDHujrgb4eW9aHWbpE9C/10SOcU0Z3N/ZJnrqUY40LpwPBoAf6eqCvx5b1YZYAYDUIBj3Q1wN9PbasD7MEAKtBMOiBvh7o67FlfZglAFgNgkEP9PVAX48t68MsAcBqEAx6oK8H+npsWR9mCQBWg2DQA3090Ndjy/owSwCwGgSDHujrgb4eW9aHWYJN4oMWK7rnX+kAyHv37r1891c0pg+QvCg6WkEnnF/kaIVqfu+BcrzpMMy4HzrWQqdyay7Nq4MndSDlBx98sGuvgylVlCPO7Zesj2DQA3090Ndjy/owS3CliZn1jbPgK8jHLPxCdbq+j1mSEYinc1fjRnR9ztBU2fynxhTq4zZLNXkvMjZDQuuNOfqEThSXOdIe5YNC1d6Jc50vTvMvMXL6MqtOn6b0yylAsO+Bvh7H1IdZgiuJAnbOiu+6hw8fnr148WJ3t0RJXuN1pedQlvwbN26c19kI2EC5TkZAr07roYz9Mhl5XBuGKq+acZ1eq2z+c2PmDP9zmjyP9kIGJmvSexse/Xz37t3deGprI+a0Krqu1DBOyhv7WqeYMqBGX2ZVoKf0yylAsO+Bvh7H1IdZgitJDP7KJ2cj4jrdDXEQ9/VYl41Rrot3WmQe/HM1rtrruseKY5rqmudbMqaIGf6XaHI/kd+7ndA1mZ+4Tx9//PG5WRIya3oUp3Zq/+abb5Z3o6xjhL7MqkBP6ZdTgGDfA309jqkPswRXkhj8K4Ogumwg9jFLjx8/3iUF9p0Wm4JqXN390Z2dd99997Uxjeuq+ZaMqXrp952mOU1Zw9R7/SwTpDFlkDS+HqtFsyQ0t/ZEd7V8ZymCWbrccgoQ7Hugr8cx9WGW4EqiAO8M+HpElB81KfDn67FOQV9GQHV6dKU6/46Ox9E13cWRSXDG/mpccefOnbNbt27tfo46jOviNZulJWPmDP9zmrKG/F59bLZ0zeZHc6pdNEsPHjzYja35vIZslvb5naVTBn090NcDfT2OqQ+zBFeSHPxhP2Ru/DtKh0Dmy78wPgXBoAf6eqCvx5b1YZbgSqLgPPfIB6b59NNPz39pu4vGio/sRhAMeqCvB/p6bFkfZgkAVoNg0AN9PdDXY8v6MEsAsBoEgx7o64G+HlvWh1kCgNUgGPRAXw/09diyPswSAKwGwaAH+nqgr8eW9WGWAGA1CAY90NcDfT22rA+zBHBJ6PgDn3UUcX3neITq3KOLjjfSGedYOjbBoAf6eqCvx5b1YZYALoGY4FamQ0lwc9LbyoC47UWoxlNy3irZbpWgWMc1xOS9MbHvPmapOn2a0iunAsG+B/p6HFMfZglgRWQqnOBWp3LLYCjvWk6Cq3q/Ko2IXmVW5hLuCp0MnutEHi8n53WbKkGx2sfkvbmv28yhL7Mq2FN65VQg2PdAX49j6sMsAaxINBVzP+s1JqtdmnC3qhN5PBGT84rYJ+eZiylSROyb5xqhL7Mq2FN65VQg2PdAX49j6sMsAaxINBX+WXeAdMfIj7dcr9eY0LdKmOu+Trgr/LtEsU5U48XkvG5jfVNmKfeN/abQl1kV7Cm9cioQ7Hugr8cx9WGWAFYkmgr/rMdiSlor06P0I66PJkV3b/Q6l3DXyMzkujxeTs7rNqOkvDJGTt6b+7rNHPoyq4I9pVdOBYJ9D/T1OKY+zBLANUR3fZaYl8xS03NRCAY90NcDfT22rA+zBHDN0GO4R48end952gfddTpmgmKCQQ/09UBfjy3rwywBwGoQDHqgrwf6emxZH2YJAFaDYNADfT3Q12PL+jBLALAaBIMe6OuBvh5b1odZAoDVIBj0QF8P9PXYsj7MEgCsBsGgB/p6oK/HlvVhlgAOjM4junfv3st3f/3v+PHk64sSE9fuw2h+pUXRoZVKXaIznuIBlvpfcTpsUnNpXp2npPOXPvjgg117ncOk8uzZs/P2S9ZIMOiBvh7o67FlfZgluPZUSWGdPLZKTKu6KtFtJI+p90bt5wxNbC+qOTIxca3MSUxqO+pfJckVNkNCZiqnQdFBmTJHMlD5zCa1dy4556bT/EuMnL7MqkMVKRcrpwbBvgf6ehxTH2YJri0K6lVSWCeyffHixWuJaWUidDK16nTXRO/dRq8yAzIPMipPnjzZnWQ9Sjxr4vtKU5xDdbdv334tEW5OXBuT2ub+eZ1qmw+a1PWYPPfu3bu78bQ+jaf16VRxj6XTvHW6uNtnsyR8p2oKfZlVQZ9ysXJqEOx7oK/HMfVhluDaoqBuk5DznAmZnpxrLQZ/oXoZhw8//PAV8yBjEVOTCJuFWCfi+6p91qHHW7rLk8eJiWtlaHwnqFrHaE7jdkLXZX5cp/E+/vjj8/UKmTU9ilM7tX/zzTfLu1Fx7yr0ZVYFfcrFyqlBsO+Bvh7H1IdZgmtLNAmViVBdNhmxTkQjEtFjJ5mJ+/fvn493UbOUdSjZre4UxUS4qpcW322KZin31/ijOU2+LhOkMbUmje/1eX6huZWEV3eqfGcpgllav5waBPse6OtxTH2YJbi2yASMksIKmYN8PdbJnOi9Hm3pvX9HSI/C9F71T58+PR/vomap0pGT4+bEtTGpbdV/NKdRH5stXbf50bxqG83SgwcPdmNrPl2L7Q2/s3Q55dQg2PdAX49j6sMswbWlMgnwV2Ru/DtKh0Dmy79fNQXBoAf6eqCvx5b1YZbg2qIAPvdYaMt8+umn57+03UVjxUd2IwgGPdDXA309tqwPswQAq0Ew6IG+HujrsWV9mCUAWA2CQQ/09UBfjy3rwywBwGoQDHqgrwf6emxZH2YJAFaDYNADfT3Q12PL+jBLALAaBIMe6OuBvh5b1odZAoDVIBj0QF8P9PXYsj7MEsyiAxB9KOMInWnkQw512KLaVwc07oMPbRwxd32KpYcodtlH42ivLrrOajzXxc+raje1P7HvvhAMeqCvB/p6bFkfZgkWoYz2OYN9lc1fKNA6A/4oEM9l2J9qo2vSEk3EqL2z+7uPiRn8TWwzNX+mauux5jTGOS+yV6PPQHi82Kaao6rL+xN1Rub0ZfRl9q9fnFEuWAimPdDXY8v6MEswi9J+OMu+gq6C6yjTvg6C1MnQSviqrP2uV94wX88Z8p1TLOY9cxu9RjOg8TS+Uo7cuHFj178a0xqlXQlfdd0acgZ/EXUr39to/iVa5zS6XZxzbq/cx3h91WcgZNKUimXUJrbN8+b9Gemc0jdCX2aVCaAsKwTTHujrsWV9mCWYRcFRwdKnPcdAmxO32kwY1cfs9DExbeyr6x5D9TnTv4n9fddmNKZedefDYyi4W0fM4C+i7qn5l2itNFbt5vZqTofmF3nNwmZp1Ca2zfOKuD+VTvWd0jdCX2aVCaAsKwTTHujrsWV9mCVYhE2HgmYMtDkI630OrMqir2z1uvMQr7uv7tLozoSz7EezkRkZkTym9VRmSW00ju8OuZ/HmJp/idZKY9UuzinyXk3pmPoMxL5mKX9Gmtv7U+lU3yl9I/RlVpkAyrJCMO2Bvh5b1odZglliln0FfgXLUZZ7GZKYtT/W6y5FvO6+ImbZVxvNpTa6c+E2IvZXcLcJGumpzFLO4J/H1aOn0fxiTutI41S70V6NdFSfQWyvazJLuY3n8KvHivPm/ZnSObVPFQSDHujrgb4eW9aHWYK9iYEWLoer+hkQDHqgrwf6emxZH2YJ9kZ3FPZ9/AKH5ap+BgSDHujrgb4eW9aHWQKA1SAY9EBfD/T12LI+zBIArAbBoAf6eqCvx5b1YZYAYDUIBj3Q1wN9PbasD7MEAKtBMOiBvh7o67FlfZglAFgNgkEP9PVAX48t68MsAVwxfNDlPuiogXjyeCTW6VyqmEBXB1P6HCXRPbKAYNADfT3Q12PL+jBLAAvJSWv13sll9V/588GMMh45yaz6mNynap+Za5M1ipgA12Yn6ogGSPV5fL2fSva7D/oy+5dv/Rdlz2IIpj3Q12PL+jBLADPIIOSEtDnZrE+9fv78+a6PjFBMMqvreYzYJ7b3dedkc9qRPGY0RZVG1z18+HA3l0zOqJ2uVQmGdWK3DF1Moqy20qZX3eWKGufQl1llBijTxRBMe6Cvx5b1YZYAZrBBEM6xJmKyWRmZmIhW7WQynGQ25mnzY7TYJ+ZZi3nc4qOzPKbGMJXGWOefY511xLqcYFjXchLlt0LSXb0fPd6r0JdZZQYo08UQTHugr8eW9WGWAGaIRsBGRK8yOPGuTzRL0fyIOEZlljReNksaW3eQliQYrjTGOv9c6XBdXpNxfj3NrbYx6a5/x8ka59CXWWUGKNPFEEx7oK/HlvVhlgBmkEHICWlzslkZjJs3b56bHxkhPebyL0f7MZiwSYl91D7PIZYmGK40RmPkn2NdNkt5TaJKoqy20uI2MlnWOIe+zCozQJkuhmDaA309tqwPswQwQzQYp8platTdqKVzEwx6oK8H+npsWR9mCWAG3UUZPf46FS5Lox7DPXr06JW7XFMQDHqgrwf6emxZH2YJAFaDYNADfT3Q12PL+jBLALAaBIMe6OuBvh5b1odZAoDVIBj0QF8P9PXYsj7MEgCsBsGgB/p6oK/HlvVhlgBgNQgGPdDXA309tqwPswTXjqnDG+FyIRj0QF8P9PXYsj7MEpwU2ejo4EQdirjkdGih/8qudCAVPoTxUMSzjXyS9ei/0F/GOUhT691H+xJ0wOa9e/devhujL7Pq0MUtlotAMO2Bvh5b1odZgpNGgTxmwY+Z/kXMsq+zhvLJ1kJjqE80D3lcUWXsz3Wx35wB8rzCbTXeiHxN7+NaK6wntluy3qhd8+S9iIx0RL0af4nZ0pdZZRy2WC4CwbQH+npsWR9mCU6CGLwd5GV+lH5DiV2fPXv2WlZ83YWSOXJG/JjF32hc1anPjRs3zsfNGf7zWOqXs/PHfnp1ChPp1d2wmFMta6/GM9W1vFajbP9xLrWL65hbr169PmnP81TjZx2VXo83h77MKuOwxXIRCKY90Ndjy/owS3ASxGBrs+TAHYlZ8W0MnBFfpiAmsxXxsZ7HjXUx6WwcK+pxG73KUDnr/9OnT8/7at7YJ2uP1+IdHzG6Ftdqqrniz9V6s27VxT55T/P4WUe85jli3RT6MquMwxbLRSCY9kBfjy3rwyzBSVAFYAX5aDj0XmYg3sHR4x9nxF9qluK4+tnzxrGiHreJYwm3Ub+ceT9rr9ZnRmvPaxV6r7tDnsvv/QisWm/WLTxnniePX+mo9Ma6KfRlVhmHLZaLQDDtgb4eW9aHWYKTQEZHj3T0y9zKnq8ArDpn0lfAzlnx9WgoZsRXQI+Z/0Uc45133nltXGfoz2Mp+Oc2UaPu1PgxnJCpiJn3s/bKYJjqWl5r5M6dO+dz6Q6WDJ4Mju6KjdYbdcfHcNU8cfzqeqU31k1BMOiBvh7o67FlfZglgIKlwd/IEO3TfqsQDHqgrwf6emxZH2YJoEB3Y/KjqxF6DLdP5v0tQzDogb4e6OuxZX2YJQBYDYJBD/T1QF+PLevDLAHAahAMeqCvB/p6bFkfZgkAVoNg0AN9PdDXY8v6MEsAsBoEgx7o64G+HlvWh1kCgNUgGPRAXw/09diyPszSNcKHI+b/lZXP9Zli3/8yvw9TOjRvPjn6omiMx48fv3KYoxiNHXUdc/2HRrp1ing+iLOD/gz96Ec/Ot+P6s/UkjYjCAY90NcDfT22rA+zdI1REMsJVeeSs17ELGjMHExjYtZKh4iJWM1o/qhb/63fhyuKPJ/G0HX91/+orRq76qs2WVtul8l7IKy36hvb5/WIqb6qq/ZTxH3K5DWN2uqATe+TtNmMxfajNnPoy6w6zfq6lkNDMO2Bvh5b1odZuqLkhKcKnPG9gr5OXo4JVaukqHkcmwXV6zWPG1HbqWSzqtOdj6yj6ud58/wi6/ap0kqYG+dz2g+PoYMiZUJictw49qjv3JpUZ6r2rnv48OHZixcvXuubdcX1jPpGfXE/nZ9OVJ+vqDSO2gqt16d1S6s+/9y+arMEfZlVpuK6lkNDMO2Bvh5b1odZuqIoAMbHVvl9DGDxDkSVFDWP89Zbb53fKcjXI7HOdxrivKpT6o2sI/bLdXqN85uoW4Ha1zWHjEeVJFavMhYxOW4ce6qvsLa8Jl8Xsb2vxbqqb9YV15PHy/ry5xrNkhgl33WbqT8LRneuNN+XX375yuO12H7UZg59mVWm4rqWQ0Mw7YG+HlvWh1m6ouhOj+42OOGpgpeClt9XZknBV/XxLlEeR4FVv++jvGIKgHncSA7s+lmv0RxcxCzF+UXWHc1FXKeJ4zuoq00ee65v3Le4Jl8Xsb2v5bqqb9Q1MkuVvlgnfdEsafy4T2a0pqqt0XX9XlI0lrl9brMEfZlVpuK6lkNDMO2Bvh5b1odZusLEhKdCwcvvFYBzQtVRctY4jgOr+rtNHDeitp4jJpuNdXqUlHVUwdt11fxZtwK2E+aqnR4tVUli9chI9fHxWBx7qq+wtrwmmzih9vlaHKPqm3XF9eS+WV8cT/sZzdLo863WNGprpOmNN944N2ZV+9xmCQSDHujrgb4eW9aHWbpG6F/+DoqHZDRuDMJbhT3YD4JBD/T1QF+PLevDLF0T9FjnGMlcp8bVXY597ipcR9iD/SAY9EBfD/T12LI+zBIArAbBoAf6eqCvx5b1YZYAYDUIBj3Q1wN9PbasD7MEAKtBMOiBvh7o67FlfZglAFgNgkEP9PVAX48t68MsAcBqEAx6oK8H+npsWd+1NEs+SLH7P8PyfwvX+3x4YKw7ZXQmzr1799r/1V39qyS1GZ/nk6nmn/q8Lqp3NH/mFD+/pdoPwZL9jXt00c/DEAx6oK8H+npsWd9RzVJMFmqciLNK4qmgGev0fip5qakShI76uW2eS+T5HBiqdeSgof9C7oMDRbW+SDXmaG8OsS/qo/lGwW7pmOqvdY7+u7y1xoAf17ok2Mb1xs8gY83VXmXD4TZT65y6toR9+ldts/ap8fKfEZP/HE7NI0b7W+23qD6/KZ0ZfZlVJ11fx3IMCKY90Ndjy/qOYpb0hTqVXPTzzz9/LYmnvuR1QrByTz179mz3PicgrZK+Lk0Q6rY6YFH5wTR2TNZazZfHj6cl65p+9qtPOFYy1KkkpZVm11V7c6h9yXrn1p7HNHkc4eCuOmmVdifN1X4reI+S2apvnCevV+3zWoz2OX9eeX73HyW11XXv89I9qOqr/ia3j2316n2J2j/55JPX2pipP1/xz2E1z9z+6s/46M+O8M/+/Ko5ptCXWWUsrmM5BgTTHujrsWV9RzNL/nJVqgz9HOtETuLpgGIUZP0+jhFTQsQx452EqWSi+lewk5Lqi96PF0bzeXzVKcWE32cNcSwxSlKax4xjmNj3UPsSr8VksmLJmCaOk+eI42QDNUpmq/dxnrzeap5IvD6av7oe1ynDse8e5Pqqv8ntdV0GcipB7vvvv/9am8joz1f8c1jNM7e/8R8E1R7q5/j5VXNMoS+zylhcx3IMCKY90Ndjy/ouxSypTsEh/stcdfFLPL73GGqvf73GpK8e01/s1djCbUdmqZova15qlkYaRB4zjuG62FfvD7EvUW+VqHZuTBPHyXPkgO9+3nNdy/PrWkzUm9dbzWOs0euo5o/9q3XquszSPntQ1Vf9TW4fdZqs/f79+6+1MRo//hmJjP4BYKJOkfd3iVmaS0Y8hb7MKmNxHcsxIJj2QF+PLes7mlmaSi5aJeXUl7z76As4vo/JS6ukr8Jf7KMEoW47MkvVfHkdGjsGDf3sVwUuJ0MdaRB5zLm9OdS+ZL0ap9r70Zgm9tdjGvVRX++nx3HSXD0q0vv8SCfOrwDueeIYWm+1FqO7JPosZUR056qaP/aP1+Pe+zFcviaqPRC5ftTfxPZq673TXRm1zdr1GC63MVN/vuKfw7l5qv1dYpb0s8bxn8+Rzgp9mVXG4jqWY0Aw7YG+HlvWd/Q7S/Aq7M3rKGhf1p7o88i/9wPHg2DQA3090Ndjy/qOYpb0r819bs1vCfbmVXSn7xgJgJegX5Q+xBETsByCQQ/09UBfjy3rO4pZAgCoIBj0QF8P9PXYsj7MEgCsBsGgB/p6oK/HlvVhlgBgNQgGPdDXA309tqwPswQAq0Ew6IG+HujrsWV9mCUAWA2CQQ/09UBfjy3rwywBwGoQDHqgrwf6emxZX8ss5UMCL4spHTpHRwf0dc83qg7om0P/Lf5HP/rRuTafVp3/q/rSdsfA+zNiSstF93Tpn5s5bRdlrf2dWqcOndRBjt3zpQ6xR2v+PdaXWXWA41UrlwXBtAf6emxZ32tmKWaIFwosc9nRzZK+whnPR5nTRVdHpgrsI32Z2M7j5DlGY8XUFzpjyYEtr33UTnjs0V5FRjrcd27N1d5F1N9jjfZCVJrdN39eS7TN6V6C55Fej6W9zidP589G5DXOac3rrMZU/yV/XyJL90HzrfX3eB/0ZVaZj6tWLguCaQ/09diyvnOzpMCXs40rkCiVxH//97LM7kv6OgN8zq5vDq1DdQroflWKDL1WYzrJaMy5FdvpVakmlugzuuaUFDqpWuNXWeOrdiZn1zdZb9aqgOc9yVn343VpqPZOQTSPrz1X/ypjfdSWNavt6PPK2mIfpyLJ16rPSlT1cZ78586pQ5SlX+TPplpjtc+mWue+Y47WOPp8NaZZOnalc5++3k/lu6s+hxH6MqvMx1UrlwXBtAf6emxZ3ytmyXc2fJcjBu2qzv8iXdo3thNV5vRD6ch1eo3Z0kf6dD1r0J0HZ1WvcmdVYxn9q1z9vvzyy1ce/eS1j9qZqMlkvVlr9dlU1x3A87ry+A7epuoTidfnPq/R5yFtSz8rUdXnNnHvZQbUPhKvx77WXe2jqdYp5sZcssapz8/EsT1ONXalc2nf2E4/V5/DCH2ZVebjqpXLgmDaA309tqxv0izp9aJfslXf3E5j5X+RHkpHrtNrzJZejSkt+ld0zCYf5xHVHNVYEdXpd5IclPW+WntuZ6wrG6isN2sVUe/o+sgsycDJuHn8uE5R9TFZ89znFcfWz6q3tupa9VmJqj7PE/c+m6V8vVpjtY+mWueSMZessZrXe2TyWvVzNXalc2nf2C7/GZlDX2aV+bhq5bIgmPZAX48t63vFLOWs6QokU3Uxs/uSvvFLdpQ5vavD4+cA4Ff18x2FPKaossnr8YPa6V/10p3nGI1lFPTeeOON86AzWntuZ3RHR3cSFDiVXT8yl80+7sno+sgsCQXIOL7XqWA76iOy5ti3+ryqPbS26prIn5XJ9XGevPfac2fpr65Xa6z20VTrXDrm3Bqreb1HRu/zONXYlc6lfaN+Ef+MzEEw6IG+HujrsWV95Z2lfen0zRxyLJhH+x2DbUam6LI+jzlt8Poedf7+XLTvPn9GCAY90NcDfT22rO/cLOlfkPmOxlI6fTOHHAum0S8eT/0Xej1iefTo0fD6MZnTBvUerf33eN8/IwSDHujrgb4eW9Z3bpYAAI4NwaAH+nqgr8eW9WGWAGA1fveH//flT6cJ+nqgrwf6ehxTH2YJAAAAYALMEgAAAMAEmCUAAACACTBLAAAAABNglgAAAAAmwCwBAAAATIBZAgAAAJgAswQAAAAwAWYJAAAAYALMEgAAAMAEmCUAAACACTBLAHBwfvWrX539/d///dnf/d3fnf3iF7/Y1f35z38+++d//udX6sTPfvazs9/85jcv3x2Hv/zlL2ff//73z77yla+8Nv8paZXOb3zjG2c//OEPX9acjr4//OEPuzm1h//0T/909r//+9ekpaeiT2NLh/Sdyv75z92tW7de1vyVSpNYW2ul75T+roz2T6z9dwWzBAAHRV9O//iP/3j22Wef7QKsfv7Tn/509tOf/nT3BaXr77zzzi7Y6ufvfe97L3seD32J/vjHP979/Lvf/e7sxo0bO02nplXzvvXWW+cB4FT0KTB985vf3M0pPvroo/M5T0GfPtOvfe1ru7mtVYHwsvXduXNnZzpisB9pugytlb5T+rtS6TOad82/K5glADgov/71r1/5ctMXnv5Fpy8sBTAFs29961u7LzLXrYm/VDX/KWlVYHr77bd3wcoB4FT0Sdt3vvOdl+/+xqno02f69a9//XxOm6VT0Jc1jDRdltY8b+QU/q5U+i7j7wpmCQAOiv4lF2+N+33+F96LFy92/4JVvf71GB/tHBN9qeqLVnOditYc4K3pVPRJ07e//e3d4wyNr59Paf+EH8Fo/FPavxzEpzRdhtasL3IKf1eyvsv6u4JZAoCDMvrS0peVf3dAX14/+MEPzr744ovdF5i/jPUvwWMiDTdv3jz/V+WpaI06lgSAy9CnoKJHHApW/lf7qejzY7jnz5+f/eQnPzl/JHcK+nKwH2m6LK1Zn9G8p/B3ZWr/1vy7glkCgIOSv9wcWCMKbvrXnb7I/LsD8YvvGPjLP2o5Ba0yH/pFVf0rNxbpOpW9zDociE5FXw54p6QvaxhpuiyteV6h8U/l70qc9zL/rmCWAOCg6Iuo+kXLiP51pzq1Pdbdhojm0b8u85fiKWqNX96nok9jv/HGG7u7DA5YGv9U9GnP9DtLGvvU9OUgPtJ0WVorfaf0dyXri6z5dwWzBAAHR19i1X+NFroW63RrXG27v9swhb4Q879G/SV7alpjABCnos86tHfxl71PRZ//u/up6FNA/od/+IdzTSqea6RpTa0jfafyd2Vq/4zmXOvvCmYJAAAAYALMEgAAAMAEmCUAAACACTBLAAAAABNglgAAAAAmwCwBAAAATPAVAAAAABjxla/8/zn/X/TCkX+HAAAAAElFTkSuQmCC">
          <a:extLst>
            <a:ext uri="{FF2B5EF4-FFF2-40B4-BE49-F238E27FC236}">
              <a16:creationId xmlns:a16="http://schemas.microsoft.com/office/drawing/2014/main" id="{D9065A91-FA07-48BC-A024-BA72B7394B35}"/>
            </a:ext>
          </a:extLst>
        </xdr:cNvPr>
        <xdr:cNvSpPr>
          <a:spLocks noChangeAspect="1" noChangeArrowheads="1"/>
        </xdr:cNvSpPr>
      </xdr:nvSpPr>
      <xdr:spPr bwMode="auto">
        <a:xfrm>
          <a:off x="1866900" y="339090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373380</xdr:colOff>
      <xdr:row>19</xdr:row>
      <xdr:rowOff>99060</xdr:rowOff>
    </xdr:from>
    <xdr:to>
      <xdr:col>2</xdr:col>
      <xdr:colOff>678180</xdr:colOff>
      <xdr:row>21</xdr:row>
      <xdr:rowOff>49530</xdr:rowOff>
    </xdr:to>
    <xdr:sp macro="" textlink="">
      <xdr:nvSpPr>
        <xdr:cNvPr id="3" name="AutoShape 2" descr="data:image/png;base64,iVBORw0KGgoAAAANSUhEUgAAAksAAAHLCAYAAADY5dxHAAAAAXNSR0IArs4c6QAAAARnQU1BAACxjwv8YQUAAAAJcEhZcwAADsMAAA7DAcdvqGQAAGPKSURBVHhe7b2/q1zZlcfraPL5AzRZQ78BJxP2CzxBD2LABjU4ceBADmaCwRjUQWMk7MDQDMiREDgQFsKBPWCEYBoap41paEMHAjU0D4NNG9o8/KIJ5pmHg/v4lvW9Xlpa+5xTd1WdW/eezwc2dWuf/eO7d0m1vjrnaq+vnAEAAADAEMwSAAAAwASYJQAAAIAJMEsAAAAAE2CWAAAAACbALAHAavzf/8//9/Kn0wR9PdDXA309jqkPswQAq/F//e5/X/50mqCvB/p6oK/HMfVhlgBgNQgGPdDXA309tqwPswQAq0Ew6IG+HujrsWV9mKUV+fWvf332i1/84uW7y+cHP/jB2Z/+9KeX745DZ8379FXbH//4xy/f/Y1D7Plf/vKXs/fee+/sf/932V9E7eu//du/Te7t1JjH/HMy9Zkfc15DMOiBvh7o67FlfVfeLCno/Pa3v3357lViIPrjH//4yvtRv9///vdnv/vd787+8z//c3FwNHNzVMFoSr/Gk56KOFel1/2q8VWn6zFwarzISFeea2p84TXn8cXcnHG/qnnUX3V5j6r59yHr8jyRuf2ttE5RaZ7qo2v5z+ecJl3fxyxVf66qsfdBX2b/x//5EwqFsvFyDDBLA/Rl/h//8R9n//3f/7171Ze6vvB/+MMfnv3sZz/bffHr/Ve/+tWzn//852df//rXd4Ei9nOd2z18+PDs6dOnZ9/+9rfPnj9//nKms7Pvf//7Z7/5zW/O/vznP59973vf2wWd+F7zKbA8efJkp2M0hzRpLL1Wbcwf/vCHs1/+8pdnP/nJT3brieS5fvWrX53rjet48eJFuT9qq3Fv3LixW+vU/rifiXNV7VSn66p79uxZuf9V3dR+ja7dvXv37MGDB2ff+c53drrcNs8f9zx/bpFKV/4c3Cbvb1zH3PqzhiV9THVtTpOua3x/5q7TfggbKNd5r+JnLfLncPv27eFejsAsUSgUlWOAWRrw05/+dGcaPvzww7Nvfetbuy98/cv3G9/4xi6AihgU1F4/y2zoSz7WxXYKCvmRjq6rzu2q9wosn3322a79aI633nrrfOyqTeSjjz7aBSavxeS5ol7rEdX+xDkVJGWW3N5Bs+pn4lxVO5tKE/XkoBzrpj6T6prrrMdtq/njnut9bB+JddYl4ucQ21S6lq5/TnOlQ8RreZ/E1F6Jqc9AdXGv8t+DPLYeNY72cgRmiUKhqBwDzNKA+OVt9K9cfYm//fbb53dS/EXu4KHXHFBiu8osaVz9q/rdd9/dBRaZMv3Oid8L1ck0aOzRHI8fPz575513dtqqNkbvtb7Rv9rjXCOzVO1PDpyVWar6mThX1S6uSUQ9U4G62gu3q65pbt3pkVmLn3M1f9zz6nMzI12ay59DbFPpqubPY2YNS/qYPL9+ntOUP3ONV82hurhX+e9BHltt49+JJWCWKBSKyjHALA3Ql7keB8gcOWj6C11f/H5s8rWvfe0VA6V+uS4GDwXGmzdvvmaY7ty5c3br1q2X7/4aMPxejzg0nh99TM2ha7pLUbUxfgTy3e9+97U7S3muqDeuo9qfOKeCYmWWqn4mzjU3voJ01DMVqGO/ar/yNY2tuyAqehxXtY3zq977GD+3SKUrfw6xTaVrNL/wmCJqWNpH6Fqecx9N+sy93/7sdE11HkfXtNb896AaO/+dmOOYX2aHAH090NcDfT2Oqe/K/4L3HDGQHBoFtmONDWN8V00BXj/LzChwL+UUPreLajjmn+c1IBj0QF8P9PXYsr5rb5b0r+H4iONQKEg/evRoryANh0O/eK3HP3oM5N/dWsIpfG4dDcf687wWBIMe6OuBvh5b1nftzRIAnA4Egx7o64G+HlvWh1kCgNUgGPRAXw/09diyPswSAKwGwaAH+nqgr8eW9WGWAGA1CAY90NcDfT22rA+zBACrQTDogb4e6OuxZX2YJbjS5HOIjP6LfT4nq6q7LPQ/4i4jka6Y2rNjH0tAMOiBvh7o67FlfZglOAkOkRhWY7jPEnKi2mqezJI2lY48V8brETYtU310bbRfYumeRSqzpKMK4sGkS9Y/hb7M/uVb/0WhUE6oLAWzBHBJKEAvTQyrVwVtXddBlDExbJXwNicgthmo5pQp8Dyuc842pzpZ0maUeHetRLran0qn2sQ9q05uVxvVaU2+NkqcPFr/HJglCuX0ylIwSwCXhAO0UAoQm5lYpzsbU8mAVSdywtsps+Tx3T+OGXXEFDJL2ohR4t1oSmKfQybSFZXOvGcjs6T0MfFRpQyS3y9d/xSYJQrl9MpSMEsAl8Rc8I8B2uTAr0Cvvqr3HQ6NsY9ZUv9sBDSW7qRUCW+n2mQdeS49yjpWIl1R6cx7NjJLMZGuiGapGjevfw7MEoVyemUpmCWAS0IBei4xrB756PooGbCCdJXwdh+zFMe0DhETxS5pM5V4NxofmY1jJNIVlc68Z5988sn5vqpec3gctZV2ITMUEyfnccU+yXQxSxTK6ZWlYJYALokc6A+Fxs1m6ZSQKbrIuo+1X2ux5S/bQ4C+HujrsWV9mCW4VHS3Ij6COgT6JevRf8s/BfQYjkS6pwn6eqCvB/p6HFMfZgkAVoNg0AN9PdDXY8v6MEsAsBoEgx7o64G+HlvWh1kCgNUgGPRAXw/09diyPswSAKwGwaAH+nqgr8eW9WGWAGA1CAY90NcDfT22rA+zBACrQTDogb4e6OuxZX2YJTgK+TDFyNxZQboeU24cgtGYrtfhi/fu3XtZ2+MY+sXcvhnt/aeffro7PFJF+eaEjlTQadvxc9FRBDppPB5joHa3b9/eHUCZjylQe4/rNapu6Xr1ZVYdikehUPYrlwFmCWDAVHb7i2S2F1XQd79MlcHfVPM7U/9oPFGtSe33OfdoLuu/uahGE+eJ+1aNK2x+1NaHcjr3nOpy7jdd8wnexnuhseJJ3WL02S091wqzRKEcplwGmCWAhILiVHb7Fy9evJaBXtdjZnvXObjaQLnO2e0VlNVPYznrvupzBv+I+nh+vSrNiLTpZGwZAtV5fOExdV1pU548ebIL7q6POoUNhnO8GbWby/rvsfbVqP2Jc4605nGzmdFe+VV4Laq7e/fubq/VR+NofCcozui6054Yj6HExnHeKXMcwSxRKIcplwFmCSDhwCycNDXWKZD7Ec0oWeuUWYp3OBzMTewTM/hHNKcCvYK2gr0Tw+ouh4O/gr3n8Jh6lVn47LPPXqv3nELv1beq9/tqX4TfX0RjnFOvldY8bjQpUdObb775yj6rTgbKbfR5ffzxx6+NIaTxm9/85iufi9EdLZnlmHA3f4YjMEsUymHKZYBZAkg4MIvKFKiuY5Zidvs4lnAf1WvMfHdHxLmE+8yZJeE26u/6eF1oTt21ydn0Y7tqX4Tf76tR9XqcFeestOZxI26j13w3znWaU2NqT6OWiD6r0Rwi98MsUSjrlssAswSQUGDNGeYdiIUCbr4e62SEbAbmstvHfjICvp4z+EfiuLrLorbqMzIiHlOP9NQnPkJTfVybqbLpq93Uvgi/31ejkAHznCOteVzf3REeT21HZklobVmLkQY9LtT4fsynvtKlNahevwDusTTGPr+zdMqgrwf6eqCvxzH1YZagxIEZXuXY+yKz2BlfxsW/k7QWMmj5zt8IgkEP9PVAX48t68MsQYkC4JLHKlvjmPsio/Po0aO20dGxAf49pzXQfPHO1BQEgx7o64G+HlvWh1kCgNUgGPRAXw/09diyPswSAKwGwaAH+nqgr8eW9WGWAGA1CAY90NcDfT22rA+zBACrQTDogb4e6OuxZX2YJQBYDYJBD/T1QF+PLevDLK2MD2as0H9L9xk5F/3v41PjR0Zn4yztL4713+i9Dx3mzv65yBzHWu9lsvaaCAY90NcDfT22rA+zdAByUlUF6qUJZp1UNVIFsGrMzJI2Iyp90jaV6PUigTaud258k/doyTrVZ/QZZKbGixov8rmo/9yfDeE5ssZR+7gnOs4gHk45pSlf85qyTmEdcQ/yXPuiL7PqNGIKhfJfmKUmmKUTRYEmJ1VVMHGS03jysg4KzAlmq4SsClx+dZLVakynl3AqkNjGpy6b3FaGKL6v9FVJbPM4WWceN5LXq7N5Rkly4z4s2d+sq9Kuflqj+sVkvVP7lsfJ6620mDntnsvtnJw4apxqH8f1SefPnz+f1FRdq8aLmj7//PNX9iDOpXbaB7H0jiRmiUIZF8xSD8zSiRKDhfOExbxdVZ2DShVoXKfXmAC1GlNt4iM71etf/FVy1dw2v6/0iZzEthonJ2qN1yOxznOMkuTG8XOfJXsh8tg2VMZtp/ZNxHHUZ+5zMVGLr1VzxXZZ41x774lM0BJNo71zm6pOxD2Ic1Va5sAsUSjjglnqgVk6UapAo9cckCozUgUa1+l1lGjWY+ouiu4SOOlqnCOT2+pRTEzYWunTPKqPd4nyOFlnHjeS1/v++++/Nr6J+5D3aMleVNpjP+Gxp/Ytj5PXW2kxUbuvVXPldvH6XHvvSTQwU5qqa5XOXBf3ALNEoRyvYJZ6YJZOFAWLqWSyUwlmq0DjOr+qn/81n8cUMdGr2ugxitpUv1OSk8IqCMa+WZ8ft+QktnGcrFPEcSN5vQrA1fgi74OIxmBuLyrtsZ/mjtpH+5bHyesdaRFqm69Vc8U1Zo1z7b0nMjI3b97cmZgpTdW1SmecI+9Bnsv6NIa0zEEw6IG+HujrsWV9mKUGMahcNRSMj6H9WONeNa7yn41jQjDogb4e6OuxZX2YpQb6l3V+THIV0OOyQyRszRxr3KvIVf2zcWwIBj3Q1wN9PbasD7MEAKtBMOiBvh7o67FlfZglAFgNgkEP9PVAX48t68MsAcBqEAx6oK8H+npsWR9mCQBWg2DQA3090Ndjy/owSwCwGgSDHujrgb4eW9aHWYKD4AMp9/mfcPrv9T7gsMOhxrkIed2dIwMOedzARcfK/XQUxNT/6vPe6/yle/fuvawdQzDogb4e6OuxZX2YJVgNGYuppLNi1CYmjp0jJqWdGkvXu0lrda1KTGvmdEcN7lv1yfNWWpeMld/ncaL+ag6vN+6bUNslRllfZtXJxRTKFksGs9QDswQnRU5cq5Ok4/t8XSjYV0lcYxLd2EavCr5qExO93r59+7WxHeDd1klpq/l0XXdLlONN16ukuKO5NUZMJFsl7M1aYt+8T5pTY2lOJ/fNfUyct9I6N9bTp09fGzuO4zrrH127e/fu2YMHD3aneXuPvF69zoFZolD+VjKYpR6YJTgpFBj16CUGyqn3Ij7OiTnIollSve6eTCWOVdDPY/vnJfPpVXdBPL5MgcZbMndsb6pkw1mL+6ouah8l9xXuY+K8lda5sbRveeypPaquuS5qcfs43xSYJQrlbyWDWeqBWYKTQndGdNdhlJg3XxcKuFVgjmYpBmiTg/4XX3zx2thVwB7Np9fKLC2ZO7YXGlf9Rne5ct+8T1GjqPqYOG+ldW6syixN7VF1TfPq84qPA6v1ToFZolD+VjKYpR6YJTg5phLzinxdwb5K2Jofw+mRj9o4IOegryCfx64C9mg+Xa/M0tK5ZYycSLZK2FtpicYn7lPUKCMy6iPivJXWubEqsxT75D2qrmlcPb5U0eM4Ua13CswShfK3ksEs9cAswcmjQLokWEYUYKNZ2gIX2adTIBpM/SyTKAO1LwSDHujrgb4eW9aHWYI2Cp77JtDVL0fve9TAVeci+3RK6DPTI0Q9Bv3ss89e1u4HwaAH+nqgr8eW9WGWAGA1CAY90NcDfT22rA+zBACrQTDogb4e6OuxZX2YJQBYDYJBD/T1QF+PLevDLAHAahAMeqCvB/p6bFkfZgkAVoNg0AN9PdDXY8v6MEsAsBoEgx7o64G+HlvWh1kCuGR0AKTOX/Kr0OvHH3+8O0BSB0O6xFO6dVCl6nQw5UXRWVc+GTwTD5wctTFL2gh9mVWH81EoV70cAsxSD8wSwDXGh3PG12g8ZKJGRuS3v/3t2e9///uX7/7KH//4x/OznHS2k9pEVJf7CPWL9dKRD9CMY0tXTH2yBMwS5bqWQ4BZ6oFZArjGRJOkU7KdZ86MzJLuPsmsPHnyZGdY1P+rX/3q2c9//vNdOpRPPvlkd4CkEv3qVW00lk7fVt2zZ8/ODZEOnPzlL3959pOf/OT8VHVf82uez+lenj9/ft5mDswS5bqWQ4BZ6oFZArjGyGhEs+Q8c2ZkltReZsWnaUfDohx0yuEmc/Phhx+epyr5/ve/P0y4+9FHH+1M1CjPXZ4v6orjTIFZolzXcggwSz0wSwDXGBmN/BjOd3fEyCwJPVKTEZIBioZFZkmJcKMxEqqvzJLqdedIvwflO1u+FseN82GWKJS/lUOAWeqBWQK4xshoZJMU7wCNzJIemekXvPXITXeN1F8GSXVvv/322YsXL3bX/EvgfgznNjJHNjl+pPbd7353eGcpzydjdfPmzZ02t5mDYNADfT3Q12PL+jBLANeEpYblMiEY9EBfD/T12LI+zBLANUF3jfJjt1ODYNADfT3Q12PL+jBLALAaBIMe6OuBvh5b1odZAoDVIBj0QF8P9PXYsj7MEgCsBsGgB/p6oK/HlvVhlgBOFJ2WrTONRiduX0UIBj3Q1wN9PbasD7MEcMLov/f79O3rAMGgB/p6oK/HlvVhluAgxP+2rjsh7733Xhng1W50wOKx2Oe/1Cvtx+3bt1850FH/y0znC6lU2qs+4sGDBzuzM4f260c/+tHu7CK/1/79z//8z+7cI437wQcf7K5dBCXj9diRfY8a0LlK9+7de/nuYhAMeqCvB/p6bFkfZmnjxMSoQoE6J14VuV0mBl61jWOMHiOp3dLHSyNdFbntPqZAfX14ow521M9z/WOfeKDjyFxVe6kTtD2HxlE/Ga19dGvNcT9Vp/c2S1P7MvosVG+8TuNrnmcJ+jKrTj+mUK5iOTSYpR6YJTg4CpQx6aqCqYK0E6/GU6FzuxhkHYhdlxOyasyliVuNT6926o1Kl5lq68dXnlNt9Vrpz2icaHzu3r27y7GWTY6RcZC5kcmRedCdIZ2gnc2S2sRktCbOpzZak+aVYXMutkhet/Yzf27ad+3vjRs3yqS63ofqs9C10efua9Kp/HMaz3s7B2aJcp3KocEs9cAswcFx4BO+q+EgHeuqdrEumyURE7I6qJtRu4jayGS4baXL5La6npPH6pqCuo2L24rKLMnsfPOb33xFt+7IyPy88847O6MhTbpzpMdjaq+1yGxoLdYrA5TNkuaOyWiNxpDeL7/88pVHmDIyehSXDWVet+v8c9wzrfH9998v98XtR0l0Rf6M/WrNulattQKzRLlO5dBglnpgluDgxGBoA6LXbEqqdlOBVG0UqH3HI44pRu0iqtPdinfffXc3dhzDGkxuG02C0ZyPHz8+NzqV/ojq8hgimoMKmywZGxkp/x7TyBjlObQ2/e5SNh1ao7WbvG6/d5tslu7fv1/uy+izqPbIdX7FLFG2Xg4NZqkHZgkOjgKeE6r6d3MU8HLdqJ0ezahO12IgzQlZ45gKyKN2mTt37pzdunVr93OlK5LbWpuTx3pOXbOmrN/IOOgRk67ZfEir3sv85Ds8QuvydT2uM5onGwjdfVJbP9qKyKy88cYb56ZGvyCutkpWK/2ZuG7dwZNxkWaZs7hnMlp6DDfal6kkuuLQZumUQV8P9PVAX49j6sMsbZQYDKdY2g5gCQSDHujrgb4eW9aHWdoouhNQPWrKLG0HsASCQQ/09UBfjy3rwywBwGoQDHqgrwf6emxZH2YJAFaDYNADfT3Q12PL+jBLALAaBIMe6OuBvh5b1odZAoDVIBj0QF8P9PXYsj7MEgCsBsGgB/p6oK/HlvVhlg7IRf+b/SH/e77GGp13Ux3AaNY+ImCkZaQjn/WzFJ1d5LOFRlQHWYo455IzhCp0FpGT4Srdi8aUHhfNq1O6/V46P//88915SXF/9L8SdWBkPmNqiovu2VIuMi7BoAf6eqCvx5b1YZaaxASkDh6qi0Etv1cAXZroNbc1TmIqFEh90GCFxogJVV03pSGPOdIRE6jGvTBRp6i0xP2p9iLOHfc4MtInVG9dc3slKo2mWuMUMmJ5PdIQzZfWFA+71PuYnkXo0Ml8gKbJa8/6455N/Tk0Xl913WOL0Wcxhb7MqpOQKZRTK5cBZqkHZulEyQlIFTxy8lEFSwVnJ05VoNRdA+XhchsHnZwcNbb1adLVHD6B+fnz5+djGb3XNSdUVfs5DXqNY47aS8fDhw93upbsRaUl70/WkfdAuvK4lT6Txx/tVTQWWaPbVQlnTf7sjPrmZLjSm82STv6WMfEe6L106L3aaw0+LTuS1/706dNS/5I9czt9psqDl6+rj8ZWnZMi53HnwCxRrkq5DDBLPTBLJ0xMQKrg4eDrHGaqU4BxsIyPfGIbvyqI+r2uK0iOkp86wMfgG6+LOJ/bjzTEuxlxzCnNkdFeVPNmc+L9yTryHsgMTI1rfSaPP9qrOY1utzT5byQnw40ahDVqjdKp92rrtUjTxx9/XJqlvHbdfZrSH8fMexbbVddtCE1s77nmwCxRrkq5DDBLPTBLJ4qCiIKK7yZUQUno0YUCnQKN6kdBSuPoX/NzSWFzgNrXLI00xGSzccwpzUb1o73wvJUWEfcn68h7UI1b6YvE8TtmKa8xkj+7jK5Xeys0frxT5fdqJ92ay2vIY+e1LzVLuZ/qcrt8PdaJ2D5+nlNglihXpVwGmKUemKUTJScgVfBw8lInfNXjEL2PjzJymxh0liaFFQ5QCsRKtqoAHK+LOJ+C9ZwGXdNa4phzmkW1F1lnpSXvT9ah17gHmmdqXOszefy8Lo+t/iON1pTXmImfnamS4WqObJY8p9do86Qx1W9klvLa9fis0h/baH+qPYufWXU91sk0xvaYJcp1K5cBZqkHZgkArgUEgx7o64G+HlvWh1kCgNUgGPRAXw/09diyPswSAKwGwaAH+nqgr8eW9WGWAGA1CAY90NcDfT22rA+zBACrQTDogb4e6OuxZX2YJQBYDYJBD/T1QF+PLevDLAHAahAMeqCvB/p6bFkfZgkAVoNg0AN9PdDXY8v6MEtHJB7aN0KH+emQv6kD/ZYe+FdRaXCdXquDLIUOQXzvvfdeOeAx4r7HZOkc3p9qHYcknu597Lki8fM/9LxrrkPoy+xfvzijUE6qnAqYpR6YpRMhZ20XU5nccyCK10yuyxncqz6RSlPEGmK7rKsKmGpfaa0y7s9pjIzaTmW6j0ztT1xrZGpMta3WJOKeZao9M3NrsT5dz3PPab/oGr2O0XhGp3T7tHgxGjfq1vijPcxgliinWE4FzFIPzNIJoLsKCiIxO/5cJveY9DVfc3ulz1CdUmhMjafXGLir+WPgi3dbRu3yqzP9V9n1o1ZnnFfbKY05E3/V1vpypnu9xrQfbje1P2o/1cZ1plqniZ93lWIl75kYrSXuu65rbCUL1nX3X7K+pX/u4hrjOvL+ery4Dqd0ef78eTluXKP6T+1hBWaJcorlVMAs9cAsnQAKEgoiMTu+g6QTjcbHNKrT4zW3ydccoKrHOg7IaqdA54z7MQhW81djTLWLrzHTv8jZ9aNW4b5zGuNjvqqtr4l8XWYzmiW3G+1PNKduU+17JK/TaD5/3tXcqst7FttV8/q67tZ4/TIkcY/E1OdftZtao9p7HaPx4jqsR0ytITLawwrMEuUUy6mAWeqBWToRHOQUQGLQcCDRawwu0Szla7n9XBDMVPNXY0y1i68x07/aaW7fEXLfqMV9pzSqv+5MOBN/1Tbqy9d1bcosVe1zm6jb6zfVOiP+vO/fv//auJor7pmI81fz+vpSszS3X0vWKDyf/jxW48V1RLM0tQaj+qk9zGCWKKdYTgXMUg/M0glQZcefy+QeH9/ka7n97du3XwuCuq75dF13BByUxWh+t9e1kU4HvPyq/ro74EcxMbt+1KrgGPuMNIqYib9q63Gq69IxZZaq9lWbvH5TrdPEz/uTTz45nyfua9wzkdcy2velZimvL+/XkjWO1pHH8zpkem7evLnTNLUGM7WHFQSDHujrgb4eW9aHWbogOWiszWXPvwZa45Lfg4GrA8GgB/p6oK/HlvVhli6I/tWdH2msyWXPf2z0i8NTRxfA1YRg0AN9PdDXY8v6MEsAsBoEgx7o64G+HlvWh1kCgNUgGPRAXw/09diyPswSAKwGwaAH+nqgr8eW9WGWAGA1CAY90NcDfT22rA+zBACrQTDogb4e6OuxZX2YJbgS6BiBfB6RiXU6wyj+LzqdG+RzhbrHLSzpf5E5fF5SRV5PprumufHn2Hd+gkEP9PVAX48t68MswUkRk76amKTVwTkmko0BW/U58avea4x9A7uMRJV0NmtUO2us9Ik8lnC/bJZy38yS+YTnjPuX2+l91iXcLs4l8jr23VN9mf3Lt/6LQlm9+M/fKYO+HpgluPYo6OYEsa5T0lafzj1qp2tVUledNq67SjEhbkx+K6Oi86pyug6dYzVKIpuT2OoEa7VzguGqTTWW+knrjRs3yvF1RyxrWzKf0X54TuXNy+2q/fJ42re3UrLf0Trynk6BWaJcVvGfv1MGfT0wS3DtcdAVVR4y/xzrfEcm1uWkrromc+GEuDIAzn0mVFc93ot52So9rhslGBbWV40V66p1qE4GJ2tbMl/E10ftqv1SO91ByilZRnuS93QKzBLlsor//J0y6OuBWYJrTwzmFzVL6qeAnu8SOfArIW5Ofqtr+p0dJ/s1GqsyBp7bdbGdqPRVYy0xS19++eVr2pbMZ7QPuhOktY505f1yu8osVetQ+7ynU2CWKJdV/OfvlEFfD8wSXHsUdKeStvrnWJdNRpXUNSaS1Z0atVPwj0lfFfid7NeoTaUn18V2Mh6VvmqsWCejEdcR+2ZtS+YzugslwyPDpH3I7ar98niVWarW4fa6Fvd0BMGgB/p6oK/HlvVhluAkiEF/bWQ6LmvuOU5Z20UgGPRAXw/09diyPswSnAS6MxEfL62F7qA8evRod5fk1DhlbReFYNADfT3Q12PL+jBLALAaBIMe6OuBvh5b1odZAoDVIBj0QF8P9PXYsj7MEgCsBsGgB/p6oK/HlvVhlgBgNQgGPdDXA309tqwPswQAq0Ew6IG+HujrsWV9mCW40vhQyXjmj1l6HEE+n6hiro2u+8TtCmmprkX9Yq0jFKRX5yXNrXspo/VlCAY90NcDfT22rA+zBFcGGYsqMawTu86ZJbXNSWH1PhuhnGzW81aMxhDWFufUEQnKVWdzFPWLSnNkpKXam/hzphpnyVxqY+15LUvQl1l1ujKFcuhSgRnpgVkCuALExLAyJjkRrI2Gk7pG41G1nUtkqzoZAiePdeoQk8fwCeG+dvfu3bMHDx7sTrZ2El+fmv38+fNhIltr30dL3BsnzVUCYrXxmEKm7pNPPtlpUPt9kv/qgEwnJda4cS1xjikwS5S1SgVmpAdmCeCKkINyTASrazGp61RbBf653GyqU7oRGYQPP/zwPP2HyWNEs+RrMh3S47H93owS2e6rRVR9RR7r9u3brxwAWs0V1xbzwMkcKSmxiGvJc47ALFHWKhWYkR6YJYArQEwMKxTEFdSdCFYBOyZ1jQE8t81GRwZhzjRk8hjZLOlukR9TeexoMLIm4Xb7aol7E/uKPNb777//yjjVXNLmNjZLQo/mZNR0DbNEOeVSgRnpgVkCuALExLC6u5ETwTpgK4jH9yK3VZsliWzVTo+h1C7/fk4eI5sl3eVS0eM4jy1Tc/PmzZ3JyJqE2+2rZZQ0V8R+0qvHcHPJeOPanDRX4+q9H8vFtcQxpsAsUdYqFZiRHpglADgYvvsiQ6GfZYiisdkyBIMe6OuBvh5b1odZAjgC+oXrd9999/wuGPwVgkEP9PVAX48t68MsAcBqEAx6oK8H+npsWR9mCQBWg2DQA3090Ndjy/owSwCwGgSDHujrgb4eW9aHWQKA1SAY9EBfD/T12LI+zBIArAbBoAf6eqCvx5b1YZYAYDUIBj3Q1wN9PbasD7MEl44OQNThiH4Vev344493hyTqIESX0QnWc/iwxUw8TFFnIr333nvtM5E0pk+2hlfRl1l1gCCF0i1LwIz0wCwBXCIyF05u69doNmSilpgPZ8mP2fZVp/fRLLmdiGZJGfVzlv2M2lTZ/HPGfhPnMpXOuXG9DlONq7YyetqvfMJ31jc3n1ky7z5glijHKkvAjPTALAFcItEk6eRr50kzI7OkFB+60+TcajHzvoyRxtPp2UrTcePGjV2dxtJBkWqnV6UckVlS31/+8pe7ttIyGj+30Rw5Y78NWJ7L5iXrnBrXaVPUX3pG46qdDNKTJ092aVe07ufPn5f6lq5D82gczfPs2bNX5nWbvEdzYJYoxypLwIz0wCwBXCIK1NEsOU+aUZCuzJLaq16vvjsUf5aB8GM731lSUliZCmfuj/ncPvroo50RiHna8vhVG1/zHK7Lc+maif3EaFzdyXFf70M1rtrL2Oi08LhflT6xZB02Qibup5Prql/eoykwS5RjlSVgRnpglgAuEQVam6X4akZmSXczdKdDaUUU3P3ed3AqsxTrhIO8gr+uxTskefyqTTQJ2SzluUzWOTVuZZZG47qt7g5NmaWl61C7OE98r5/VPu/RHJglyrHKEjAjPTBLAJeIAnU2SfGuxsgsiTt37pzdunVr97P6yCwoePsOizPnv/POO+eGQ4+QVKe7M34Mp1fdmfnud7/7yp2tOH7VpjIZrstz2RxlnVPjVmapGleP1PRe9V988cXZzZs3d20rfUvXEfdP5iq+f/vtt8/XE/doDoJBD/T1QF+PLevDLAHAahAMeqCvB/p6bFkfZgkAVoNg0AN9PdDXY8v6MEsAsBoEgx7o64G+HlvWh1kCgNUgGPRAXw/09diyPswSAKwGwaAH+nqgr8eW9WGWAGA1CAY90NcDfT22rA+zBACrQTDogb4e6OuxZX2YJbiS+CyginhmUEbXRmc2TV1bis5FWpqMd0pnZmrcfcaJTO1h5BD7YggGPdDXA309tqwPswSXipO/Rpy4VQahSkKr6/uYJR2mGA+FnCO3HyWdXcpoPdZZ7UFOaJvxPog4TsZzRv2jPRzpjExdW4K+zKrTlymUuXIIMCM9MEsAK6MAXyWgVd3Dhw/PXrx4sTvhWvnL4nWdPK3Tqp0Y10ZBOPi7Tidl69UnVjuxrK/phPAq5UdsXyWdFVV/zR/rNN7cekZ7EOvyuDJz0qexlOC26mNy0l61rfZwTqfWrnnztWofpsAsUS5aDgFmpAdmCWBlFIBtcpxnLNbF/Ge+HuuyMcp1ytTvR0cK8v7Z7fWqutjfP8f2IiedFaP+sS5eq9YTr1d1cT1xXBsUU/WJxOtzezjSKbM0upb3YQrMEuWi5RBgRnpglgBWJgbXkXnIgXkfs/T48eNdPjg93qrMku6E6C5JTADra7G95ta8+c5J1V+PqPR7Ra6bW0++nuu8njxuHEtUfYx1+jHf3B6OdMosVdeqfZgCs0S5aDkEmJEemCWAlVEAzklZY9CWYcnXY12VGFfXYvDXNd0NUkCvEsvmBLC+FttXSWdNlUBWJsJ1c+vR9ak9iMYnjhvHkvkZ9RG6CzWXXHiJTj+Gy9fEvol0q0BIocyVQ4AZ6YFZAliZGKCvEzIvx1jXscZdgs3SISAY9EBfD/T12LI+zBJcCrpLER8lXQf0uOzRo0fnd1wOxbHGXYJ+QXzpUQhLIBj0QF8P9PXYsj7MEgCsBsGgB/p6oK/HlvVhlgBgNQgGPdDXA309tqwPswQAq0Ew6IG+HujrsWV9mCUAWA2CQQ/09UBfjy3rwywBwGoQDHqgrwf6emxZH2ZpYyz5L/s6q0dn6cTzejL5PJ8uo/Gk1wdEVvjAxov8b625NRxijUvHmPpcLqqjGtN13tfRvFP76r4XgWDQA3090Ndjy/owS1ecURLWWKfA5+SnOTjGaybX5QStVZ+I26tdTOAqcl+3sSHw9dzPZC16n7XEvpXWPKfYd42RpXNMtZsyLSMd0jxlEj1mbJfnGc2b99U6M1P6KvRl9q9fnFEoi8shwYz0wCzBlUQHFSo7/pMnT3bBUIEvJ1TVeUY6vdnJT58+fXoeHPM1t3eSVp1aPTWeXmOw9vzSpdxsuq4TpKv59OrTsWNS1yrxq/pXa8tJbt1GCWGlq1qf2sQ5tR/7rDEnjq3a5jlGY6ou7rXWObVf1lHtherczwZtql1+jfPmfY06nbhXbUf6psAsUfYthwQz0gOzBFcSBS0FMaWx8HsHPOfuknGJ+bz0eM1t8jXV2wyIOJ4DsNrJoH344Ye7NBqqM26vuw2+poDqRza57/3798/nindg4rz+udIiYpLb2EZU64t1Gieax6VrjI+vqrZ5jtGYea9j8l8x0hHX6XXFOs851S6+5nlF3NeoU7jvSN8UmCXKvuWQYEZ6YJbgymJjomBWBUe9OtDp52iW8rXcPo7nAByNQMbtR2Yp961MRU786jErLdKqMXyXJ7YR1frynJVZmlqj9TlxbNW2WlfVLu91TP4rRjriOr2uan+m2sXXPK/aam7va9Qp3HekbwrMEmXfckgwIz0wS3Al0WMSmZ/4iCUnOpVZiXV69OUAmq/l9rdv3z5v6wCs65pP13VXwQFWOIiOzFLu++LFi/O5nNRVdzHUV4ZEd8xiUM9acpLb2EbMrU9zVmZpao0iJo6t2uY5RmPGdt5r1Tlhb9VHjD5nt9U1zVm1y/vp1zhv3teoUwYp9pnapwrMEmXfckgwIz0wS3AtcBCD681V/pwJBj3Q1wN9PbasD7N0jdC/9Pd9LAJXj6v8ORMMeqCvB/p6bFkfZgkAVoNg0AN9PdDXY8v6MEsAsBoEgx7o64G+HlvWh1kCgNUgGPRAXw/09diyPswSAKwGwaAH+nqgr8eW9WGWAGA1CAY90NcDfT22rA+zBIu5yCGEABGCQQ/09UBfjy3rwyzBInTQpNJaGJ31k1NkHIK1zhA6ln6hk6/v3bv38l2fffZkru1o3aN6fe7vvffe8MDJfbQJfZn9y7f+i0I5L2uCGemBWYKjoECjjOwxW7uyuefs7c54r/b5mscwMYO8ztvJJyd7LDM1n8lziLl5MnlMUa1fTGnMwXdK25L1V/0rYr887miM2CeuVT9P7ZXIOjMaI+/JqI/qR/snlnx+JrfV2Hnt+2jLYJYouawJZqQHZgmOQs6gP8qSr8dbby3I0q9+CmRPnjzZBTOnpXj+/Pn5WEuy8o8y7LtOekbzGAfJakyT179UY7X+SptSlUytP+9fNAtT+uN6qzFG67DOmELFSWhj/rrcV2lWYhvNqfk1nrP85z5mtH/xz1H+c+LrWZfqY9s8tthHWwVmiZLLmmBGemCW4Gg4CJkqS77+pV7lUlMCUxkDZ3W3OVDONBHbxnmc40yMsvK7Tfw9pJhsdTSP8VijeU28Pmo70jinbW79ef+iNrev+k19Brpe9RHVmPpZY1XX3De3sZExVZ9I3j8Z7/h5VfuU5/Rr/qzj2GJfbRnMEiWXNcGM9MAswVHQv9rjHQ0FXhmA/K/5kVmKZsG4reqXmIVqvtwmGxIxmsd4rKlgmde/r8Y5bbqbMbX+av/MlP65z6DqE9car7v+3Xff3bWr+mo9+r0gt4nrFlUfU+3f48ePdwl8ve/Vn5ORrtg2j+26pdoqMEuUXNYEM9IDswRHQf8KV1BXUNKdED/iyFnyR2ZJP+vRhrO6379/f/ezH3coiN28eXPXvgpao/liG82RM9PrsctoHuOxpoJlXv++Gue0ffHFF5Prz/tn8yCm9Mf1VmNUfeJapdHXxZ07d85u3bq1+7nqK2RC3CauW2Zl1EeM9k9j+G7Q6M9JpSu2zWOLfbRVEAx6oK8H+npsWR9mCeAEkPGw6bjOEAx6oK8H+npsWR9mCeCS0Z3FR48evXLn67pCMOiBvh7o67FlfZglAFgNgkEP9PVAX48t68MsAcBqEAx6oK8H+npsWR9mCQBWg2DQA3090Ndjy/owSwCwGgSDHujrgb4eW9aHWQKA1SAY9EBfD/T12LI+zBLADPEsoQ4ax2dV6UwinVU0OpdI5x2NkvFOnWd0KK1LsZa4tikIBj3Q1wN9PbasD7MEm0f/dd9JcE2VnLZKFus2sX1klGDWc0ZiW13PRwmoTnNEs5THyWZJh0jGAzmrecW+66i0LEFfZtUpzpTrW04JzEgPzBLAhskJf6vktDlZrOsePnx49vnnn7+WcHbUR0ZGBkYnY2vOUTJatzV6rz6a48aNG7s2Gkcnhkft7qcTxfXqU7hzUuDuOrIWzzsHZml75ZTAjPTALAFsnBzs5xIQT7UXU32WJKPN4+uEb/dxm1indClqr34xka4Mkn8etY/zLFlHpSWPMwKztL1ySmBGemCWADaMfj9Id1z8qConkK0MQ6zL7cVUH7U/hFmK40TzExPpRrM0au95VLdkHZglyj7llMCM9MAsAWyYpQmPRWUOqoSzU31kYOaS0cY6EfvICKlNrHOi4TiHtMj4xKTAo/Zi6ToqLVnvCMzS9sopgRnpgVkCAFgBgkEP9PVAX48t68MsAcBqEAx6oK8H+npsWR9mCQBWg2DQA3090Ndjy/owSwCwGgSDHujrgb4eW9aHWQKA1SAY9EBfD/T12LI+zBIArAbBoAf6eqCvx5b1YZYANoDPkLpsCAY90NcDfT22rA+zBJPonB6dp6P8YkLn6SxJmLr03J0K5R177733jh7gfW7QPixdv9mn/b5jL0Gfn9KU/Pu///t5CpN9mPss9v2cCQY90NcDfT22rA+zBLPkJLMR188ldBWjJK5K0hqDsd7ndlUb4YSukdE8kbk2eb7R+nO7qXGn1l+xZB1m1NaHU1ZmJ65ptJ+qz+PGNv6cR2vI6MusOriQcj3LqYEZ6YFZAhigE6Z1V+nJkye7gOvgqFcnYH3x4sVsQlcF7VES15ikNSexzRp0yrT6qE450DSm5xDVPM7F5jQesY1eo5HImp4+fXq+zmr9UftojVpHNWc1V7WOqDGvRVTzGu2XTut+8ODB+dieV2ua2s/qs9BcOuVbc42SAE+BWdpWOTUwIz0wSwADFAwVHJUGxO9tFhx8FWirnGMxoeuojcdwnaiSuVqD++juhlKU2KTMzaPr7qt6ma8PP/zwfAyTNekRpN8LX8/t9PNobhmNas44hh4JRrM00qg+cS2imtdob7SPsX3182g/82dhs2biWEsea2KWtlVODcxID8wSwAQOpAqSDo4xSCpAVyYhJnQdtYlj6Ge9KvjHOyfCGu7fv79rNwru1TwaS3dM3n333V37aC4yWdM+ZqmaW+1klqo54xjZLI005rWIal7TMUsaK38WcS6R14BZosRyamBGemCWAAboEYwMQ3yspOAYg6SC61xC11GbXFclc40abChGZqmaR9y5c+fs1q1bu5/VRmOpje7euI3ImqTH6xRx/Xme0Rr9GC7P6bFENktTGuNaxGjNQtcuapaqzyLOJSOV14BZosRyamBGemCWAC6BGGhPhaWa9mnn3/cBgkEX9PVAX48t68MswaWhuxTVo6bLZKmmJe30C9JrHIFwlSAY9EBfD/T12LI+zBIArAbBoAf6eqCvx5b1YZYAYDUIBj3Q1wN9PbasD7MEAKtBMOiBvh7o67FlfZglAFgNgkEP9PVAX48t68MsAcBqEAx6oK8H+npsWR9mCQBWg2DQA3090Ndjy/owS3CtOMTZTTqg8SL/5V9HBeh07Xgwo44Y0OnXGkvj6oBHHer4wQcf7NrrcEcV5VlbgtbnAzgvytz64hxTbS+y1wSDHujrgb4eW9aHWYKTJmf1F7lOAd2Z8ZcG8DzGVKZ9jZ+vx/dGc8d8eEK51GSOZKB04nXUpvY+sDLnXFuKtETiXozI6xN5jWZqL7zXWcMU+jKrTnqmXP3iz/eUQV+PLevDLMHJInOhVB9PnjzZGRsF57lM/zFlSDROTsWRx1B7Z+DXHDnTvsaPWfarTPxGY9+9e3fXXmOpr/Q7jYiuKx1JTEo8Mkt+n3PkeU15HdVeqC6PU+nPa/Qcc3tRaZhDX2ZVoKVc/eLP95RBX48t68MswcmiYKzgHM2FzY8TxsaEs6rTIy23ie2jWYpjxPYmZtqv7vjkTPxGY8tURG0ff/zxuVkSMiB6FKd2av/mm2++djdK6Jrqol7h97Hea8t74XZ5nKw/r3HUdqrdkrxwQl9mVaClXP3iz/eUQV+PLevDLMFJo8c+MhsK0jE42wzoNRqErllSnUyH78TE8UW+HtHYvgMjzbpu/dFIqO8777yzS1TruzsZtdFdonffffeVvtZfrS1q1c+6nsep9Oc1euzcdtROYJYo/nxPGfT12LI+zBKcLHr8IzPjRzwKzjm7voxJrJMBcQDXNfXVNf/eUB4jthc5034cX8ahysRvNLbNz507d3bjRrP04MGD3Tg3b97cXYvtKzTGrVu3Xr77KzYofhU2Knkv/DtZcZxKf16jx57bi0rDHASDHujrgb4eW9aHWYIrQwzOF+UQY8DFIRj0QF8P9PXYsj7MElwZdGcjPga6CIcYAy4OwaAH+nqgr8eW9WGWAGA1CAY90NcDfT22rA+zBACrQTDogb4e6OuxZX2YJQBYDYJBD/T1QF+PLevDLAHAahAMeqCvB/p6bFkfZgkAVoNg0AN9PdDXY8v6MEtwZVnrGADNk0/YPhQ68PHevXsv3/XYZz+m2kqTzlLyoZVT69/3MyAY9EBfD/T12LI+zBJMokMVR4lZfeihUDLV+H7UT0lY9d/3lTOtap+TueYkrXqfE7mKar6oqZozjz211kjsl8cd6TB5nXofNWWyxoz6L01sq3rPNWVyssZIXl+cc2odRl9m1enPlNMpHQj2PdDX45j6MEswREbAiVn1qmCo4KhTp3WCs4Kk3i9J6Op2Slir5LU6Gfr58+cvZ/przrSqfRw3J3Z1oK7mk76YhNenUWvOOc1eq/E8Vb84bh5D16o15HVq7JzwtppLp2THNppPc2u8ucS2eT/imvQqfAr3SGO1R1NzVujLrArQlNMpHQj2PdDX45j6MEswRLnAFGA//PDD85QdurPwjW984zxVRgy2aq+fFZh98KPrYjsF3eqxTmwTf46pNGJiV7cZzScj4SS8cc5q7Gqtxu2rfnHcPIZMYW4v4jhxbI0zNVdus09iW12L++G2oz6x3j9XexTbee+n0JdZFaApp1M6EOx7oK/HMfVhlmBINCHGv8/i3GNVsNTrvmZJ48Y7OrG9g7jGkqZ492U0n5CxU1DXtTmzVK3VuH3VL46bx6jaj9bpeie8rfpqPe+9994rSXHn5ovE/XDbfTRWexT7x70foS+zKkBTTqd0INj3QF+PY+rDLMEQGQE9WpE50h0FBU8HaAVJPwrLyVvVL9fFoKpgrGSy0TDpLokCuYK07n7E9g7iObGr21Tz5SS8cc5q7Gqtxu2rfnHcPIb05vZT64wJb6u5hPbfbeK6ZWRGfUSVlFhto2aNNaWx2iNdy3s/hb7MqgBNOZ3SgWDfA309jqkPswQtYoCG4yNTdJX3m2DQA3090Ndjy/owS9BCdxvyoxk4DnqM9ujRo9m7N6cMwaAH+nqgr8eW9WGWAGA1CAY90NcDfT22rA+zBACrQTDogb4e6OuxZX2YJQBYDYJBD/T1QF+PLevDLAHAahAMeqCvB/p6bFkfZgkAVoNg0AN9PdDXY8v6MEtw6ej4gXjmUkU+N2iED27M/2NsaX+x5nEII73iso5lmNI0YslnKAgGPdDXA309tqwPswQHR8G2Skgbk8dW101OBDvXfgr11bzRLGn8Kkms2dekZL1z408RE9Luo8MavN6Kjq7MRT8TfZlVByFSjlPWhmDfA309jqkPswQtcgJYnbukk5+rZKtKovvixYvyuk8Dz0lZq/FMnluGKL7XeDrxW6dX37hxYzdeTsabxxA2Kbqm1zyuqfTm8SNzenXgpE7GzslurcPvhc2fNajvW2+9tdsjt4+MdM1pqtrEzySeCJ7XW6EvsyqoU45T1oZg3wN9PY6pD7MELRQkYwoRpeNQwJ9Ktlpdt1nKZqBqb/Lc+X3MZebxRE7GG/sI/Szj4cdKVRsR34/Gj+Rxqvc52W3Wkedzne70eH9kZtwnUulS/ylNVZu4r/p83A+zdHplbQj2PdDX45j6MEvQQncbdJfByV1jIDUx8I6uj8xS1d7kuWUYYqLZyiwpuKved0nyGEI6Hj9+fPbOO+/s7vDkcU2lN48fmdMrbHqkO+uo5nPdnFka6VqiKbfRWN5XzNJpl7Uh2PdAX49j6sMsQZuYAFaBukq26iA/uj4yS1X7SJxbKHhXiWZlODReTsYr8hjWof5uE8c1ld5q/MiU3qlktxor7oWT3rrNnFma0jWlyeTPOCfPlQ7M0umVtSHY90Bfj2PqwyzBpbM00C5Bd09sYA7JVRu3w0U07WOWThn09UBfD/T1OKY+zBJcKvrF433/m/oI3V05RqLZqzZuh4to2uczJBj0QF8P9PXYsj7MEgCsBsGgB/p6oK/HlvVhlgBgNQgGPdDXA309tqwPswQAq0Ew6IG+HujrsWV9mCUAWA2CQQ/09UBfjy3rwywBwGoQDHqgrwf6emxZH2YJriX67++jwyzh8iAY9EBfD/T12LI+zBJcO/Tf35UeZQk6Hygf4NhFB1TqwEYdEDlCGkf/3d4HTR4KH5hZ4fVfZM6L9CEY9EBfD/T12LI+zBLsUPBWFvmYlb7KUj+V3d5jmJhBX6c+5xO4PZaZms/kOcTcPPuwZL5M1j3SOEXcT5uQqT5xzaKa02Nms1SNWxmfqTHFEp0ZfZlVJ01TjlPWhmDfA309jqkPswQ7dLCgkqw61UbOUq/AOJXdXiZFdRpDr+on0+IM+k638fz58/OxprL1V23iHK6TntE8JmfNjzjgL50vj5V1q4/mV59nz56V48q8xDGW9DFLdaqdxpSuGzdunNflvqrz+vXqz7Qacx+dI/RlVgV1ynHK2hDse6CvxzH1YZbgHAdMk7Pz65ruLFQ5yJRPTKZFj790/enTp7vA6gz6sW2cJ971qOYTbhN/D0nz6brajeYxajN61OS6febLY0XdNlOmGjePsaSPidesqdIZ6+K8eVzX6VUm2HtXjbmPzhH6MquCOuU4ZW0I9j3Q1+OY+jBLsMOZ5f1oRwFSAdN3PxwYR2YpBlfjtqqfM0uj+XKbHMDFaB7jtcVM+sbzLJ0vj5V1xz6iGld6Y2b/JX1MvGZNsb/r4ufhMapxXafXx48f7xIO689ANWasE1M6R+jLrArqlOOUtSHY90Bfj2PqwyzBDt01kOGQEdBdmpyl3oFxZJb0sx7F6BebdYfp/v37r2TQl5m4efPmrn0VZEfzxTaaI2e712Om0TyRnFnfeJ6l84k4VtYd+8iwVOMKGY8qi/9UH6FrWVOlM9bJAGmMalzX+VX98jqqMed0jiAY9EBfD/T12LI+zBLAJSCzYaOxD9GgXEUIBj3Q1wN9PbasD7MEsDK6O7dvZn+juzvxUdhVg2DQA3090Ndjy/owSwCwGgSDHujrgb4eW9aHWQKA1SAY9EBfD/T12LI+zBIArAbBoAf6eqCvx5b1YZYAYDUIBj3Q1wN9PbasD7MEAKtBMOiBvh7o67FlfZglgAsSzyrK5zpVLG03x9IzjSJx7nz8QH7vQzP1v/V0bpXOVdLZWSK33ReCQQ/09UBfjy3rwywB7InMRJWgVvVKPBuT6irJbHwfyQlo3X+KuTY5wa7I89vweP5sgFQf54hrOoRZqk6aphy+XAYE+x7o63FMfZglgD2QWdCJ3TlBrQzEkmTE+yQJdi42p1KJbfQaTVE1pusePny4O2ncJie3VR4/X8uadXhmTFSsvmorbXqVYYwa59CXWRXYKYcvlwHBvgf6ehxTH2YJYA9kHnwoZHwMF42IfxY5ObDNktt4jDiuc7GpXUwPo/qYrFj9TBwz9nfd6GfNH82SyJpjomK9jwl39T5qnENfZlVgpxy+XAYE+x7o63FMfZglgD2YMku6uxLv+Mi0qL3vuqjdyCypbTZLHs8Jd+PcmThmxyxlzUKP/pyoWH1jwl1di0mB59CXWRXYKYcvlwHBvgf6ehxTH2YJYA9iMtmcoHZJMuKRWYrjjpL2qo0em/kXrvNjuNw/zjP6OZulrDknKnZfadF1IYNVJSmu0JdZFdgphy+XAcG+B/p6HFMfZglgJWQ0ZJaOQTRAa6M7UUvnJhj0QF8P9PXYsj7MEsAK6Ben/d/xj4Hu9Iwe0R0TPYbbJykwwaAH+nqgr8eW9WGWAGA1CAY90NcDfT22rA+zBACrQTDogb4e6OuxZX2YJQBYDYJBD/T1QF+PLevDLAHAahAMeqCvB/p6bFkfZgkAVoNg0AN9PdDXY8v6MEtXDJ/LU6H/Pr7PacoVU+NHfBhh/l9QS/uLY/13d+9Dh9H6zCHm2CIEgx7o64G+HlvWh1k6AXLyUwXqnCxVdVXy1pyMVVQmpBozs6TNiEqftI2SyIqLmKW43rnxTd6jJetUn9FnkJkbb4lmjxGvVW09VqUl61Bb/7nS0QL5IMuoS0zNZ/K8VZ8p9GVWHaBI6ZdTgGDfA309jqkPs3SJyCwsSaiqdlXy1ipxqsyHX53stBpznyStua0MUXxf6csJWatxss48biSv99NPP31tfBP3Ycn+Zl2VdvXTGtXv2bNn53NM7ds+mjVn1JQ1eCwdAKncbJrL+yayDvWLCXB9Mvfz58/LfRnNl/cu7kG1T3Poy6wK9JR+OQUI9j3Q1+OY+jBLl4gDrnA+r5j/q6rznZvYN9fpNSY7rcZUm/jITvVTSVpj2/y+0idiQlZRjbM0KWus8xx5fBPHz32W7IXIY9tQGbed27c8/0iziO1FTmira7qz43lkXrx3WYdSmMjYOAFubFvpEtV8wm3yHoip9VToy6wK9JR+OQUI9j3Q1+OY+jBLl0gMSA7ces3B/CJmKSY7rcbUXRTdgViSpDW3VcCOyVMrfZpH9fEuUR4n68zjRvJ633///dfGN3Ef8h4t2YtKe+wnPPbUvu2j2Rp8Zypr8Fgjs1TpcFvVz5ml0Xy5TZyj2qc59GVWBXpKv5wCBPse6OtxTH2YpUtEASknP1VQm6rLyVuFg5nr/Kp++hd/NaZYmqRVxLZCgTL2zfpyQlYTx8k6RRw3kterIF2NL/I+CO/Rkr2otMd+mjtqH+3bPpp110bGRoZplIRXY43MUtZx//793c9+hCZDc/PmzV37al9G88U2eQ9Gn/EU+jKrAj2lX04Bgn0P9PU4pj7M0iUSA9JVQ8HyGNqPNS6cBgSDHujrgb4eW9aHWbpE9C/10SOcU0Z3N/ZJnrqUY40LpwPBoAf6eqCvx5b1YZYAYDUIBj3Q1wN9PbasD7MEAKtBMOiBvh7o67FlfZglAFgNgkEP9PVAX48t68MsAcBqEAx6oK8H+npsWR9mCQBWg2DQA3090Ndjy/owSwCwGgSDHujrgb4eW9aHWYJN4oMWK7rnX+kAyHv37r1891c0pg+QvCg6WkEnnF/kaIVqfu+BcrzpMMy4HzrWQqdyay7Nq4MndSDlBx98sGuvgylVlCPO7Zesj2DQA3090Ndjy/owS3CliZn1jbPgK8jHLPxCdbq+j1mSEYinc1fjRnR9ztBU2fynxhTq4zZLNXkvMjZDQuuNOfqEThSXOdIe5YNC1d6Jc50vTvMvMXL6MqtOn6b0yylAsO+Bvh7H1IdZgiuJAnbOiu+6hw8fnr148WJ3t0RJXuN1pedQlvwbN26c19kI2EC5TkZAr07roYz9Mhl5XBuGKq+acZ1eq2z+c2PmDP9zmjyP9kIGJmvSexse/Xz37t3deGprI+a0Krqu1DBOyhv7WqeYMqBGX2ZVoKf0yylAsO+Bvh7H1IdZgitJDP7KJ2cj4jrdDXEQ9/VYl41Rrot3WmQe/HM1rtrruseKY5rqmudbMqaIGf6XaHI/kd+7ndA1mZ+4Tx9//PG5WRIya3oUp3Zq/+abb5Z3o6xjhL7MqkBP6ZdTgGDfA309jqkPswRXkhj8K4Ogumwg9jFLjx8/3iUF9p0Wm4JqXN390Z2dd99997Uxjeuq+ZaMqXrp952mOU1Zw9R7/SwTpDFlkDS+HqtFsyQ0t/ZEd7V8ZymCWbrccgoQ7Hugr8cx9WGW4EqiAO8M+HpElB81KfDn67FOQV9GQHV6dKU6/46Ox9E13cWRSXDG/mpccefOnbNbt27tfo46jOviNZulJWPmDP9zmrKG/F59bLZ0zeZHc6pdNEsPHjzYja35vIZslvb5naVTBn090NcDfT2OqQ+zBFeSHPxhP2Ru/DtKh0Dmy78wPgXBoAf6eqCvx5b1YZbgSqLgPPfIB6b59NNPz39pu4vGio/sRhAMeqCvB/p6bFkfZgkAVoNg0AN9PdDXY8v6MEsAsBoEgx7o64G+HlvWh1kCgNUgGPRAXw/09diyPswSAKwGwaAH+nqgr8eW9WGWAGA1CAY90NcDfT22rA+zBHBJ6PgDn3UUcX3neITq3KOLjjfSGedYOjbBoAf6eqCvx5b1YZYALoGY4FamQ0lwc9LbyoC47UWoxlNy3irZbpWgWMc1xOS9MbHvPmapOn2a0iunAsG+B/p6HFMfZglgRWQqnOBWp3LLYCjvWk6Cq3q/Ko2IXmVW5hLuCp0MnutEHi8n53WbKkGx2sfkvbmv28yhL7Mq2FN65VQg2PdAX49j6sMsAaxINBVzP+s1JqtdmnC3qhN5PBGT84rYJ+eZiylSROyb5xqhL7Mq2FN65VQg2PdAX49j6sMsAaxINBX+WXeAdMfIj7dcr9eY0LdKmOu+Trgr/LtEsU5U48XkvG5jfVNmKfeN/abQl1kV7Cm9cioQ7Hugr8cx9WGWAFYkmgr/rMdiSlor06P0I66PJkV3b/Q6l3DXyMzkujxeTs7rNqOkvDJGTt6b+7rNHPoyq4I9pVdOBYJ9D/T1OKY+zBLANUR3fZaYl8xS03NRCAY90NcDfT22rA+zBHDN0GO4R48end952gfddTpmgmKCQQ/09UBfjy3rwywBwGoQDHqgrwf6emxZH2YJAFaDYNADfT3Q12PL+jBLALAaBIMe6OuBvh5b1odZAoDVIBj0QF8P9PXYsj7MEgCsBsGgB/p6oK/HlvVhlgAOjM4junfv3st3f/3v+PHk64sSE9fuw2h+pUXRoZVKXaIznuIBlvpfcTpsUnNpXp2npPOXPvjgg117ncOk8uzZs/P2S9ZIMOiBvh7o67FlfZgluPZUSWGdPLZKTKu6KtFtJI+p90bt5wxNbC+qOTIxca3MSUxqO+pfJckVNkNCZiqnQdFBmTJHMlD5zCa1dy4556bT/EuMnL7MqkMVKRcrpwbBvgf6ehxTH2YJri0K6lVSWCeyffHixWuJaWUidDK16nTXRO/dRq8yAzIPMipPnjzZnWQ9Sjxr4vtKU5xDdbdv334tEW5OXBuT2ub+eZ1qmw+a1PWYPPfu3bu78bQ+jaf16VRxj6XTvHW6uNtnsyR8p2oKfZlVQZ9ysXJqEOx7oK/HMfVhluDaoqBuk5DznAmZnpxrLQZ/oXoZhw8//PAV8yBjEVOTCJuFWCfi+6p91qHHW7rLk8eJiWtlaHwnqFrHaE7jdkLXZX5cp/E+/vjj8/UKmTU9ilM7tX/zzTfLu1Fx7yr0ZVYFfcrFyqlBsO+Bvh7H1IdZgmtLNAmViVBdNhmxTkQjEtFjJ5mJ+/fvn493UbOUdSjZre4UxUS4qpcW322KZin31/ijOU2+LhOkMbUmje/1eX6huZWEV3eqfGcpgllav5waBPse6OtxTH2YJbi2yASMksIKmYN8PdbJnOi9Hm3pvX9HSI/C9F71T58+PR/vomap0pGT4+bEtTGpbdV/NKdRH5stXbf50bxqG83SgwcPdmNrPl2L7Q2/s3Q55dQg2PdAX49j6sMswbWlMgnwV2Ru/DtKh0Dmy79fNQXBoAf6eqCvx5b1YZbg2qIAPvdYaMt8+umn57+03UVjxUd2IwgGPdDXA309tqwPswQAq0Ew6IG+HujrsWV9mCUAWA2CQQ/09UBfjy3rwywBwGoQDHqgrwf6emxZH2YJAFaDYNADfT3Q12PL+jBLALAaBIMe6OuBvh5b1odZAoDVIBj0QF8P9PXYsj7MEsyiAxB9KOMInWnkQw512KLaVwc07oMPbRwxd32KpYcodtlH42ivLrrOajzXxc+raje1P7HvvhAMeqCvB/p6bFkfZgkWoYz2OYN9lc1fKNA6A/4oEM9l2J9qo2vSEk3EqL2z+7uPiRn8TWwzNX+mauux5jTGOS+yV6PPQHi82Kaao6rL+xN1Rub0ZfRl9q9fnFEuWAimPdDXY8v6MEswi9J+OMu+gq6C6yjTvg6C1MnQSviqrP2uV94wX88Z8p1TLOY9cxu9RjOg8TS+Uo7cuHFj178a0xqlXQlfdd0acgZ/EXUr39to/iVa5zS6XZxzbq/cx3h91WcgZNKUimXUJrbN8+b9Gemc0jdCX2aVCaAsKwTTHujrsWV9mCWYRcFRwdKnPcdAmxO32kwY1cfs9DExbeyr6x5D9TnTv4n9fddmNKZedefDYyi4W0fM4C+i7qn5l2itNFbt5vZqTofmF3nNwmZp1Ca2zfOKuD+VTvWd0jdCX2aVCaAsKwTTHujrsWV9mCVYhE2HgmYMtDkI630OrMqir2z1uvMQr7uv7tLozoSz7EezkRkZkTym9VRmSW00ju8OuZ/HmJp/idZKY9UuzinyXk3pmPoMxL5mKX9Gmtv7U+lU3yl9I/RlVpkAyrJCMO2Bvh5b1odZglliln0FfgXLUZZ7GZKYtT/W6y5FvO6+ImbZVxvNpTa6c+E2IvZXcLcJGumpzFLO4J/H1aOn0fxiTutI41S70V6NdFSfQWyvazJLuY3n8KvHivPm/ZnSObVPFQSDHujrgb4eW9aHWYK9iYEWLoer+hkQDHqgrwf6emxZH2YJ9kZ3FPZ9/AKH5ap+BgSDHujrgb4eW9aHWQKA1SAY9EBfD/T12LI+zBIArAbBoAf6eqCvx5b1YZYAYDUIBj3Q1wN9PbasD7MEAKtBMOiBvh7o67FlfZglAFgNgkEP9PVAX48t68MsAVwxfNDlPuiogXjyeCTW6VyqmEBXB1P6HCXRPbKAYNADfT3Q12PL+jBLAAvJSWv13sll9V/588GMMh45yaz6mNynap+Za5M1ipgA12Yn6ogGSPV5fL2fSva7D/oy+5dv/Rdlz2IIpj3Q12PL+jBLADPIIOSEtDnZrE+9fv78+a6PjFBMMqvreYzYJ7b3dedkc9qRPGY0RZVG1z18+HA3l0zOqJ2uVQmGdWK3DF1Moqy20qZX3eWKGufQl1llBijTxRBMe6Cvx5b1YZYAZrBBEM6xJmKyWRmZmIhW7WQynGQ25mnzY7TYJ+ZZi3nc4qOzPKbGMJXGWOefY511xLqcYFjXchLlt0LSXb0fPd6r0JdZZQYo08UQTHugr8eW9WGWAGaIRsBGRK8yOPGuTzRL0fyIOEZlljReNksaW3eQliQYrjTGOv9c6XBdXpNxfj3NrbYx6a5/x8ka59CXWWUGKNPFEEx7oK/HlvVhlgBmkEHICWlzslkZjJs3b56bHxkhPebyL0f7MZiwSYl91D7PIZYmGK40RmPkn2NdNkt5TaJKoqy20uI2MlnWOIe+zCozQJkuhmDaA309tqwPswQwQzQYp8platTdqKVzEwx6oK8H+npsWR9mCWAG3UUZPf46FS5Lox7DPXr06JW7XFMQDHqgrwf6emxZH2YJAFaDYNADfT3Q12PL+jBLALAaBIMe6OuBvh5b1odZAoDVIBj0QF8P9PXYsj7MEgCsBsGgB/p6oK/HlvVhlgBgNQgGPdDXA309tqwPswTXjqnDG+FyIRj0QF8P9PXYsj7MEpwU2ejo4EQdirjkdGih/8qudCAVPoTxUMSzjXyS9ei/0F/GOUhT691H+xJ0wOa9e/devhujL7Pq0MUtlotAMO2Bvh5b1odZgpNGgTxmwY+Z/kXMsq+zhvLJ1kJjqE80D3lcUWXsz3Wx35wB8rzCbTXeiHxN7+NaK6wntluy3qhd8+S9iIx0RL0af4nZ0pdZZRy2WC4CwbQH+npsWR9mCU6CGLwd5GV+lH5DiV2fPXv2WlZ83YWSOXJG/JjF32hc1anPjRs3zsfNGf7zWOqXs/PHfnp1ChPp1d2wmFMta6/GM9W1vFajbP9xLrWL65hbr169PmnP81TjZx2VXo83h77MKuOwxXIRCKY90Ndjy/owS3ASxGBrs+TAHYlZ8W0MnBFfpiAmsxXxsZ7HjXUx6WwcK+pxG73KUDnr/9OnT8/7at7YJ2uP1+IdHzG6Ftdqqrniz9V6s27VxT55T/P4WUe85jli3RT6MquMwxbLRSCY9kBfjy3rwyzBSVAFYAX5aDj0XmYg3sHR4x9nxF9qluK4+tnzxrGiHreJYwm3Ub+ceT9rr9ZnRmvPaxV6r7tDnsvv/QisWm/WLTxnniePX+mo9Ma6KfRlVhmHLZaLQDDtgb4eW9aHWYKTQEZHj3T0y9zKnq8ArDpn0lfAzlnx9WgoZsRXQI+Z/0Uc45133nltXGfoz2Mp+Oc2UaPu1PgxnJCpiJn3s/bKYJjqWl5r5M6dO+dz6Q6WDJ4Mju6KjdYbdcfHcNU8cfzqeqU31k1BMOiBvh7o67FlfZglgIKlwd/IEO3TfqsQDHqgrwf6emxZH2YJoEB3Y/KjqxF6DLdP5v0tQzDogb4e6OuxZX2YJQBYDYJBD/T1QF+PLevDLAHAahAMeqCvB/p6bFkfZgkAVoNg0AN9PdDXY8v6MEsAsBoEgx7o64G+HlvWh1kCgNUgGPRAXw/09diyPszSNcKHI+b/lZXP9Zli3/8yvw9TOjRvPjn6omiMx48fv3KYoxiNHXUdc/2HRrp1ing+iLOD/gz96Ec/Ot+P6s/UkjYjCAY90NcDfT22rA+zdI1REMsJVeeSs17ELGjMHExjYtZKh4iJWM1o/qhb/63fhyuKPJ/G0HX91/+orRq76qs2WVtul8l7IKy36hvb5/WIqb6qq/ZTxH3K5DWN2uqATe+TtNmMxfajNnPoy6w6zfq6lkNDMO2Bvh5b1odZuqLkhKcKnPG9gr5OXo4JVaukqHkcmwXV6zWPG1HbqWSzqtOdj6yj6ud58/wi6/ap0kqYG+dz2g+PoYMiZUJictw49qjv3JpUZ6r2rnv48OHZixcvXuubdcX1jPpGfXE/nZ9OVJ+vqDSO2gqt16d1S6s+/9y+arMEfZlVpuK6lkNDMO2Bvh5b1odZuqIoAMbHVvl9DGDxDkSVFDWP89Zbb53fKcjXI7HOdxrivKpT6o2sI/bLdXqN85uoW4Ha1zWHjEeVJFavMhYxOW4ce6qvsLa8Jl8Xsb2vxbqqb9YV15PHy/ry5xrNkhgl33WbqT8LRneuNN+XX375yuO12H7UZg59mVWm4rqWQ0Mw7YG+HlvWh1m6ouhOj+42OOGpgpeClt9XZknBV/XxLlEeR4FVv++jvGIKgHncSA7s+lmv0RxcxCzF+UXWHc1FXKeJ4zuoq00ee65v3Le4Jl8Xsb2v5bqqb9Q1MkuVvlgnfdEsafy4T2a0pqqt0XX9XlI0lrl9brMEfZlVpuK6lkNDMO2Bvh5b1odZusLEhKdCwcvvFYBzQtVRctY4jgOr+rtNHDeitp4jJpuNdXqUlHVUwdt11fxZtwK2E+aqnR4tVUli9chI9fHxWBx7qq+wtrwmmzih9vlaHKPqm3XF9eS+WV8cT/sZzdLo863WNGprpOmNN944N2ZV+9xmCQSDHujrgb4eW9aHWbpG6F/+DoqHZDRuDMJbhT3YD4JBD/T1QF+PLevDLF0T9FjnGMlcp8bVXY597ipcR9iD/SAY9EBfD/T12LI+zBIArAbBoAf6eqCvx5b1YZYAYDUIBj3Q1wN9PbasD7MEAKtBMOiBvh7o67FlfZglAFgNgkEP9PVAX48t68MsAcBqEAx6oK8H+npsWd+1NEs+SLH7P8PyfwvX+3x4YKw7ZXQmzr1799r/1V39qyS1GZ/nk6nmn/q8Lqp3NH/mFD+/pdoPwZL9jXt00c/DEAx6oK8H+npsWd9RzVJMFmqciLNK4qmgGev0fip5qakShI76uW2eS+T5HBiqdeSgof9C7oMDRbW+SDXmaG8OsS/qo/lGwW7pmOqvdY7+u7y1xoAf17ok2Mb1xs8gY83VXmXD4TZT65y6toR9+ldts/ap8fKfEZP/HE7NI0b7W+23qD6/KZ0ZfZlVJ11fx3IMCKY90Ndjy/qOYpb0hTqVXPTzzz9/LYmnvuR1QrByTz179mz3PicgrZK+Lk0Q6rY6YFH5wTR2TNZazZfHj6cl65p+9qtPOFYy1KkkpZVm11V7c6h9yXrn1p7HNHkc4eCuOmmVdifN1X4reI+S2apvnCevV+3zWoz2OX9eeX73HyW11XXv89I9qOqr/ia3j2316n2J2j/55JPX2pipP1/xz2E1z9z+6s/46M+O8M/+/Ko5ptCXWWUsrmM5BgTTHujrsWV9RzNL/nJVqgz9HOtETuLpgGIUZP0+jhFTQsQx452EqWSi+lewk5Lqi96PF0bzeXzVKcWE32cNcSwxSlKax4xjmNj3UPsSr8VksmLJmCaOk+eI42QDNUpmq/dxnrzeap5IvD6av7oe1ynDse8e5Pqqv8ntdV0GcipB7vvvv/9am8joz1f8c1jNM7e/8R8E1R7q5/j5VXNMoS+zylhcx3IMCKY90Ndjy/ouxSypTsEh/stcdfFLPL73GGqvf73GpK8e01/s1djCbUdmqZova15qlkYaRB4zjuG62FfvD7EvUW+VqHZuTBPHyXPkgO9+3nNdy/PrWkzUm9dbzWOs0euo5o/9q3XquszSPntQ1Vf9TW4fdZqs/f79+6+1MRo//hmJjP4BYKJOkfd3iVmaS0Y8hb7MKmNxHcsxIJj2QF+PLes7mlmaSi5aJeXUl7z76As4vo/JS6ukr8Jf7KMEoW47MkvVfHkdGjsGDf3sVwUuJ0MdaRB5zLm9OdS+ZL0ap9r70Zgm9tdjGvVRX++nx3HSXD0q0vv8SCfOrwDueeIYWm+1FqO7JPosZUR056qaP/aP1+Pe+zFcviaqPRC5ftTfxPZq673TXRm1zdr1GC63MVN/vuKfw7l5qv1dYpb0s8bxn8+Rzgp9mVXG4jqWY0Aw7YG+HlvWd/Q7S/Aq7M3rKGhf1p7o88i/9wPHg2DQA3090Ndjy/qOYpb0r819bs1vCfbmVXSn7xgJgJegX5Q+xBETsByCQQ/09UBfjy3rO4pZAgCoIBj0QF8P9PXYsj7MEgCsBsGgB/p6oK/HlvVhlgBgNQgGPdDXA309tqwPswQAq0Ew6IG+HujrsWV9mCUAWA2CQQ/09UBfjy3rwywBwGoQDHqgrwf6emxZX8ss5UMCL4spHTpHRwf0dc83qg7om0P/Lf5HP/rRuTafVp3/q/rSdsfA+zNiSstF93Tpn5s5bRdlrf2dWqcOndRBjt3zpQ6xR2v+PdaXWXWA41UrlwXBtAf6emxZ32tmKWaIFwosc9nRzZK+whnPR5nTRVdHpgrsI32Z2M7j5DlGY8XUFzpjyYEtr33UTnjs0V5FRjrcd27N1d5F1N9jjfZCVJrdN39eS7TN6V6C55Fej6W9zidP589G5DXOac3rrMZU/yV/XyJL90HzrfX3eB/0ZVaZj6tWLguCaQ/09diyvnOzpMCXs40rkCiVxH//97LM7kv6OgN8zq5vDq1DdQroflWKDL1WYzrJaMy5FdvpVakmlugzuuaUFDqpWuNXWeOrdiZn1zdZb9aqgOc9yVn343VpqPZOQTSPrz1X/ypjfdSWNavt6PPK2mIfpyLJ16rPSlT1cZ78586pQ5SlX+TPplpjtc+mWue+Y47WOPp8NaZZOnalc5++3k/lu6s+hxH6MqvMx1UrlwXBtAf6emxZ3ytmyXc2fJcjBu2qzv8iXdo3thNV5vRD6ch1eo3Z0kf6dD1r0J0HZ1WvcmdVYxn9q1z9vvzyy1ce/eS1j9qZqMlkvVlr9dlU1x3A87ry+A7epuoTidfnPq/R5yFtSz8rUdXnNnHvZQbUPhKvx77WXe2jqdYp5sZcssapz8/EsT1ONXalc2nf2E4/V5/DCH2ZVebjqpXLgmDaA309tqxv0izp9aJfslXf3E5j5X+RHkpHrtNrzJZejSkt+ld0zCYf5xHVHNVYEdXpd5IclPW+WntuZ6wrG6isN2sVUe/o+sgsycDJuHn8uE5R9TFZ89znFcfWz6q3tupa9VmJqj7PE/c+m6V8vVpjtY+mWueSMZessZrXe2TyWvVzNXalc2nf2C7/GZlDX2aV+bhq5bIgmPZAX48t63vFLOWs6QokU3Uxs/uSvvFLdpQ5vavD4+cA4Ff18x2FPKaossnr8YPa6V/10p3nGI1lFPTeeOON86AzWntuZ3RHR3cSFDiVXT8yl80+7sno+sgsCQXIOL7XqWA76iOy5ti3+ryqPbS26prIn5XJ9XGevPfac2fpr65Xa6z20VTrXDrm3Bqreb1HRu/zONXYlc6lfaN+Ef+MzEEw6IG+HujrsWV95Z2lfen0zRxyLJhH+x2DbUam6LI+jzlt8Poedf7+XLTvPn9GCAY90NcDfT22rO/cLOlfkPmOxlI6fTOHHAum0S8eT/0Xej1iefTo0fD6MZnTBvUerf33eN8/IwSDHujrgb4eW9Z3bpYAAI4NwaAH+nqgr8eW9WGWAGA1fveH//flT6cJ+nqgrwf6ehxTH2YJAAAAYALMEgAAAMAEmCUAAACACTBLAAAAABNglgAAAAAmwCwBAAAATIBZAgAAAJgAswQAAAAwAWYJAAAAYALMEgAAAMAEmCUAAACACTBLAHBwfvWrX539/d///dnf/d3fnf3iF7/Y1f35z38+++d//udX6sTPfvazs9/85jcv3x2Hv/zlL2ff//73z77yla+8Nv8paZXOb3zjG2c//OEPX9acjr4//OEPuzm1h//0T/909r//+9ekpaeiT2NLh/Sdyv75z92tW7de1vyVSpNYW2ul75T+roz2T6z9dwWzBAAHRV9O//iP/3j22Wef7QKsfv7Tn/509tOf/nT3BaXr77zzzi7Y6ufvfe97L3seD32J/vjHP979/Lvf/e7sxo0bO02nplXzvvXWW+cB4FT0KTB985vf3M0pPvroo/M5T0GfPtOvfe1ru7mtVYHwsvXduXNnZzpisB9pugytlb5T+rtS6TOad82/K5glADgov/71r1/5ctMXnv5Fpy8sBTAFs29961u7LzLXrYm/VDX/KWlVYHr77bd3wcoB4FT0Sdt3vvOdl+/+xqno02f69a9//XxOm6VT0Jc1jDRdltY8b+QU/q5U+i7j7wpmCQAOiv4lF2+N+33+F96LFy92/4JVvf71GB/tHBN9qeqLVnOditYc4K3pVPRJ07e//e3d4wyNr59Paf+EH8Fo/FPavxzEpzRdhtasL3IKf1eyvsv6u4JZAoCDMvrS0peVf3dAX14/+MEPzr744ovdF5i/jPUvwWMiDTdv3jz/V+WpaI06lgSAy9CnoKJHHApW/lf7qejzY7jnz5+f/eQnPzl/JHcK+nKwH2m6LK1Zn9G8p/B3ZWr/1vy7glkCgIOSv9wcWCMKbvrXnb7I/LsD8YvvGPjLP2o5Ba0yH/pFVf0rNxbpOpW9zDociE5FXw54p6QvaxhpuiyteV6h8U/l70qc9zL/rmCWAOCg6Iuo+kXLiP51pzq1Pdbdhojm0b8u85fiKWqNX96nok9jv/HGG7u7DA5YGv9U9GnP9DtLGvvU9OUgPtJ0WVorfaf0dyXri6z5dwWzBAAHR19i1X+NFroW63RrXG27v9swhb4Q879G/SV7alpjABCnos86tHfxl71PRZ//u/up6FNA/od/+IdzTSqea6RpTa0jfafyd2Vq/4zmXOvvCmYJAAAAYALMEgAAAMAEmCUAAACACTBLAAAAABNglgAAAAAmwCwBAAAATPAVAAAAABjxla/8/zn/X/TCkX+HAAAAAElFTkSuQmCC">
          <a:extLst>
            <a:ext uri="{FF2B5EF4-FFF2-40B4-BE49-F238E27FC236}">
              <a16:creationId xmlns:a16="http://schemas.microsoft.com/office/drawing/2014/main" id="{953554E9-C208-4359-A113-6E310B91F9B5}"/>
            </a:ext>
          </a:extLst>
        </xdr:cNvPr>
        <xdr:cNvSpPr>
          <a:spLocks noChangeAspect="1" noChangeArrowheads="1"/>
        </xdr:cNvSpPr>
      </xdr:nvSpPr>
      <xdr:spPr bwMode="auto">
        <a:xfrm>
          <a:off x="2181225" y="335280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4</xdr:row>
      <xdr:rowOff>47625</xdr:rowOff>
    </xdr:from>
    <xdr:to>
      <xdr:col>14</xdr:col>
      <xdr:colOff>371475</xdr:colOff>
      <xdr:row>20</xdr:row>
      <xdr:rowOff>104775</xdr:rowOff>
    </xdr:to>
    <xdr:graphicFrame macro="">
      <xdr:nvGraphicFramePr>
        <xdr:cNvPr id="4" name="Graf 3">
          <a:extLst>
            <a:ext uri="{FF2B5EF4-FFF2-40B4-BE49-F238E27FC236}">
              <a16:creationId xmlns:a16="http://schemas.microsoft.com/office/drawing/2014/main" id="{7481B9F7-DF0B-4467-A715-E25F1C11871F}"/>
            </a:ext>
            <a:ext uri="{147F2762-F138-4A5C-976F-8EAC2B608ADB}">
              <a16:predDERef xmlns:a16="http://schemas.microsoft.com/office/drawing/2014/main" pred="{953554E9-C208-4359-A113-6E310B91F9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19049</xdr:colOff>
      <xdr:row>8</xdr:row>
      <xdr:rowOff>28575</xdr:rowOff>
    </xdr:from>
    <xdr:to>
      <xdr:col>7</xdr:col>
      <xdr:colOff>238124</xdr:colOff>
      <xdr:row>24</xdr:row>
      <xdr:rowOff>76200</xdr:rowOff>
    </xdr:to>
    <xdr:graphicFrame macro="">
      <xdr:nvGraphicFramePr>
        <xdr:cNvPr id="2" name="Graf 1">
          <a:extLst>
            <a:ext uri="{FF2B5EF4-FFF2-40B4-BE49-F238E27FC236}">
              <a16:creationId xmlns:a16="http://schemas.microsoft.com/office/drawing/2014/main" id="{608A48A5-5F4A-DC0E-838B-0B076E8E3594}"/>
            </a:ext>
            <a:ext uri="{147F2762-F138-4A5C-976F-8EAC2B608ADB}">
              <a16:predDERef xmlns:a16="http://schemas.microsoft.com/office/drawing/2014/main" pred="{8A617FA0-2541-44DB-9209-723DE0B26F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8</xdr:row>
      <xdr:rowOff>19050</xdr:rowOff>
    </xdr:from>
    <xdr:to>
      <xdr:col>7</xdr:col>
      <xdr:colOff>552450</xdr:colOff>
      <xdr:row>25</xdr:row>
      <xdr:rowOff>104775</xdr:rowOff>
    </xdr:to>
    <xdr:graphicFrame macro="">
      <xdr:nvGraphicFramePr>
        <xdr:cNvPr id="5" name="Graf 1">
          <a:extLst>
            <a:ext uri="{FF2B5EF4-FFF2-40B4-BE49-F238E27FC236}">
              <a16:creationId xmlns:a16="http://schemas.microsoft.com/office/drawing/2014/main" id="{4036AD45-02F3-4C30-935A-1BDD08E5FB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2</xdr:row>
      <xdr:rowOff>152400</xdr:rowOff>
    </xdr:from>
    <xdr:to>
      <xdr:col>10</xdr:col>
      <xdr:colOff>523875</xdr:colOff>
      <xdr:row>17</xdr:row>
      <xdr:rowOff>114300</xdr:rowOff>
    </xdr:to>
    <xdr:graphicFrame macro="">
      <xdr:nvGraphicFramePr>
        <xdr:cNvPr id="3" name="Graf 2">
          <a:extLst>
            <a:ext uri="{FF2B5EF4-FFF2-40B4-BE49-F238E27FC236}">
              <a16:creationId xmlns:a16="http://schemas.microsoft.com/office/drawing/2014/main" id="{3397855E-55A3-4D00-B712-167B9B2B3B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6</xdr:row>
      <xdr:rowOff>57150</xdr:rowOff>
    </xdr:from>
    <xdr:to>
      <xdr:col>6</xdr:col>
      <xdr:colOff>638175</xdr:colOff>
      <xdr:row>20</xdr:row>
      <xdr:rowOff>114300</xdr:rowOff>
    </xdr:to>
    <xdr:graphicFrame macro="">
      <xdr:nvGraphicFramePr>
        <xdr:cNvPr id="2" name="Graf 1">
          <a:extLst>
            <a:ext uri="{FF2B5EF4-FFF2-40B4-BE49-F238E27FC236}">
              <a16:creationId xmlns:a16="http://schemas.microsoft.com/office/drawing/2014/main" id="{E8E47B2B-69A1-4DB3-A6FC-297298673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8</xdr:row>
      <xdr:rowOff>38100</xdr:rowOff>
    </xdr:from>
    <xdr:to>
      <xdr:col>6</xdr:col>
      <xdr:colOff>876300</xdr:colOff>
      <xdr:row>23</xdr:row>
      <xdr:rowOff>123825</xdr:rowOff>
    </xdr:to>
    <xdr:graphicFrame macro="">
      <xdr:nvGraphicFramePr>
        <xdr:cNvPr id="2" name="Graf 1">
          <a:extLst>
            <a:ext uri="{FF2B5EF4-FFF2-40B4-BE49-F238E27FC236}">
              <a16:creationId xmlns:a16="http://schemas.microsoft.com/office/drawing/2014/main" id="{97C71570-9036-4CBF-8719-3DC7CC56F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28575</xdr:colOff>
      <xdr:row>8</xdr:row>
      <xdr:rowOff>9525</xdr:rowOff>
    </xdr:from>
    <xdr:to>
      <xdr:col>9</xdr:col>
      <xdr:colOff>571500</xdr:colOff>
      <xdr:row>23</xdr:row>
      <xdr:rowOff>104775</xdr:rowOff>
    </xdr:to>
    <xdr:graphicFrame macro="">
      <xdr:nvGraphicFramePr>
        <xdr:cNvPr id="3" name="Graf 2">
          <a:extLst>
            <a:ext uri="{FF2B5EF4-FFF2-40B4-BE49-F238E27FC236}">
              <a16:creationId xmlns:a16="http://schemas.microsoft.com/office/drawing/2014/main" id="{28F3DD23-F0AE-49FC-9F37-CD1FD482CACB}"/>
            </a:ext>
            <a:ext uri="{147F2762-F138-4A5C-976F-8EAC2B608ADB}">
              <a16:predDERef xmlns:a16="http://schemas.microsoft.com/office/drawing/2014/main" pred="{2DC189DD-FA81-4DB4-BB67-DC257A5A8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349250</xdr:colOff>
      <xdr:row>9</xdr:row>
      <xdr:rowOff>19050</xdr:rowOff>
    </xdr:from>
    <xdr:to>
      <xdr:col>9</xdr:col>
      <xdr:colOff>503555</xdr:colOff>
      <xdr:row>11</xdr:row>
      <xdr:rowOff>78105</xdr:rowOff>
    </xdr:to>
    <xdr:sp macro="" textlink="">
      <xdr:nvSpPr>
        <xdr:cNvPr id="4" name="Textové pole 2">
          <a:extLst>
            <a:ext uri="{FF2B5EF4-FFF2-40B4-BE49-F238E27FC236}">
              <a16:creationId xmlns:a16="http://schemas.microsoft.com/office/drawing/2014/main" id="{DD549914-6412-484A-97BF-4BF52DACC701}"/>
            </a:ext>
            <a:ext uri="{147F2762-F138-4A5C-976F-8EAC2B608ADB}">
              <a16:predDERef xmlns:a16="http://schemas.microsoft.com/office/drawing/2014/main" pred="{28F3DD23-F0AE-49FC-9F37-CD1FD482CACB}"/>
            </a:ext>
          </a:extLst>
        </xdr:cNvPr>
        <xdr:cNvSpPr txBox="1">
          <a:spLocks noChangeArrowheads="1"/>
        </xdr:cNvSpPr>
      </xdr:nvSpPr>
      <xdr:spPr bwMode="auto">
        <a:xfrm>
          <a:off x="5340350" y="1638300"/>
          <a:ext cx="763905" cy="38290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l">
            <a:lnSpc>
              <a:spcPct val="115000"/>
            </a:lnSpc>
            <a:spcBef>
              <a:spcPts val="600"/>
            </a:spcBef>
            <a:spcAft>
              <a:spcPts val="0"/>
            </a:spcAft>
          </a:pPr>
          <a:r>
            <a:rPr lang="en-GB" sz="700" i="1">
              <a:effectLst/>
              <a:latin typeface="Calibri" panose="020F0502020204030204" pitchFamily="34" charset="0"/>
              <a:ea typeface="Calibri" panose="020F0502020204030204" pitchFamily="34" charset="0"/>
            </a:rPr>
            <a:t>Ekvivalent ČR </a:t>
          </a:r>
          <a:endParaRPr lang="sk-SK" sz="1100">
            <a:effectLst/>
            <a:latin typeface="Calibri" panose="020F0502020204030204" pitchFamily="34" charset="0"/>
            <a:ea typeface="Calibri" panose="020F0502020204030204" pitchFamily="34" charset="0"/>
          </a:endParaRPr>
        </a:p>
        <a:p>
          <a:pPr algn="l">
            <a:lnSpc>
              <a:spcPct val="115000"/>
            </a:lnSpc>
            <a:spcAft>
              <a:spcPts val="0"/>
            </a:spcAft>
          </a:pPr>
          <a:r>
            <a:rPr lang="en-GB" sz="700" i="1">
              <a:effectLst/>
              <a:latin typeface="Calibri" panose="020F0502020204030204" pitchFamily="34" charset="0"/>
              <a:ea typeface="Calibri" panose="020F0502020204030204" pitchFamily="34" charset="0"/>
            </a:rPr>
            <a:t>v roku 2020 ako % HDP</a:t>
          </a:r>
          <a:endParaRPr lang="sk-SK" sz="1100">
            <a:effectLst/>
            <a:latin typeface="Calibri" panose="020F0502020204030204" pitchFamily="34" charset="0"/>
            <a:ea typeface="Calibri" panose="020F0502020204030204" pitchFamily="34" charset="0"/>
          </a:endParaRP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0.46528</cdr:x>
      <cdr:y>0.20789</cdr:y>
    </cdr:from>
    <cdr:to>
      <cdr:x>0.81373</cdr:x>
      <cdr:y>0.54486</cdr:y>
    </cdr:to>
    <cdr:cxnSp macro="">
      <cdr:nvCxnSpPr>
        <cdr:cNvPr id="2" name="Rovná spojovacia šípka 1">
          <a:extLst xmlns:a="http://schemas.openxmlformats.org/drawingml/2006/main">
            <a:ext uri="{FF2B5EF4-FFF2-40B4-BE49-F238E27FC236}">
              <a16:creationId xmlns:a16="http://schemas.microsoft.com/office/drawing/2014/main" id="{B20E2103-FDC7-1A40-4D13-83A6C36EE786}"/>
            </a:ext>
          </a:extLst>
        </cdr:cNvPr>
        <cdr:cNvCxnSpPr/>
      </cdr:nvCxnSpPr>
      <cdr:spPr>
        <a:xfrm xmlns:a="http://schemas.openxmlformats.org/drawingml/2006/main" flipV="1">
          <a:off x="2926472" y="501650"/>
          <a:ext cx="2191628" cy="813098"/>
        </a:xfrm>
        <a:prstGeom xmlns:a="http://schemas.openxmlformats.org/drawingml/2006/main" prst="straightConnector1">
          <a:avLst/>
        </a:prstGeom>
        <a:ln xmlns:a="http://schemas.openxmlformats.org/drawingml/2006/main" w="19050">
          <a:solidFill>
            <a:srgbClr val="00ABCE"/>
          </a:solidFill>
          <a:tailEnd type="triangle"/>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0.023</cdr:x>
      <cdr:y>0.20395</cdr:y>
    </cdr:from>
    <cdr:to>
      <cdr:x>0.84402</cdr:x>
      <cdr:y>0.21597</cdr:y>
    </cdr:to>
    <cdr:cxnSp macro="">
      <cdr:nvCxnSpPr>
        <cdr:cNvPr id="3" name="Rovná spojnica 2">
          <a:extLst xmlns:a="http://schemas.openxmlformats.org/drawingml/2006/main">
            <a:ext uri="{FF2B5EF4-FFF2-40B4-BE49-F238E27FC236}">
              <a16:creationId xmlns:a16="http://schemas.microsoft.com/office/drawing/2014/main" id="{FF5AE4A3-0809-2F3A-76C0-C6805A843533}"/>
            </a:ext>
          </a:extLst>
        </cdr:cNvPr>
        <cdr:cNvCxnSpPr/>
      </cdr:nvCxnSpPr>
      <cdr:spPr>
        <a:xfrm xmlns:a="http://schemas.openxmlformats.org/drawingml/2006/main" flipV="1">
          <a:off x="144690" y="492125"/>
          <a:ext cx="5163910" cy="29011"/>
        </a:xfrm>
        <a:prstGeom xmlns:a="http://schemas.openxmlformats.org/drawingml/2006/main" prst="line">
          <a:avLst/>
        </a:prstGeom>
        <a:ln xmlns:a="http://schemas.openxmlformats.org/drawingml/2006/main" w="3175">
          <a:solidFill>
            <a:schemeClr val="bg2">
              <a:lumMod val="20000"/>
              <a:lumOff val="80000"/>
            </a:schemeClr>
          </a:solidFill>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3</xdr:col>
      <xdr:colOff>31750</xdr:colOff>
      <xdr:row>4</xdr:row>
      <xdr:rowOff>22225</xdr:rowOff>
    </xdr:from>
    <xdr:to>
      <xdr:col>8</xdr:col>
      <xdr:colOff>603250</xdr:colOff>
      <xdr:row>19</xdr:row>
      <xdr:rowOff>3175</xdr:rowOff>
    </xdr:to>
    <xdr:graphicFrame macro="">
      <xdr:nvGraphicFramePr>
        <xdr:cNvPr id="2" name="Graf 1">
          <a:extLst>
            <a:ext uri="{FF2B5EF4-FFF2-40B4-BE49-F238E27FC236}">
              <a16:creationId xmlns:a16="http://schemas.microsoft.com/office/drawing/2014/main" id="{66434556-45B0-40A5-9A21-FB6FF94DE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600075</xdr:colOff>
      <xdr:row>7</xdr:row>
      <xdr:rowOff>47625</xdr:rowOff>
    </xdr:from>
    <xdr:to>
      <xdr:col>6</xdr:col>
      <xdr:colOff>590550</xdr:colOff>
      <xdr:row>23</xdr:row>
      <xdr:rowOff>0</xdr:rowOff>
    </xdr:to>
    <xdr:graphicFrame macro="">
      <xdr:nvGraphicFramePr>
        <xdr:cNvPr id="3" name="Graf 1">
          <a:extLst>
            <a:ext uri="{FF2B5EF4-FFF2-40B4-BE49-F238E27FC236}">
              <a16:creationId xmlns:a16="http://schemas.microsoft.com/office/drawing/2014/main" id="{D93EC11F-D8A2-49DE-9CED-80CBAACF9263}"/>
            </a:ext>
            <a:ext uri="{147F2762-F138-4A5C-976F-8EAC2B608ADB}">
              <a16:predDERef xmlns:a16="http://schemas.microsoft.com/office/drawing/2014/main" pred="{BE11F233-DE5E-D3D9-73AB-63D3D01A9A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xdr:colOff>
      <xdr:row>4</xdr:row>
      <xdr:rowOff>28575</xdr:rowOff>
    </xdr:from>
    <xdr:to>
      <xdr:col>10</xdr:col>
      <xdr:colOff>600075</xdr:colOff>
      <xdr:row>19</xdr:row>
      <xdr:rowOff>123825</xdr:rowOff>
    </xdr:to>
    <xdr:graphicFrame macro="">
      <xdr:nvGraphicFramePr>
        <xdr:cNvPr id="2" name="Graf 1">
          <a:extLst>
            <a:ext uri="{FF2B5EF4-FFF2-40B4-BE49-F238E27FC236}">
              <a16:creationId xmlns:a16="http://schemas.microsoft.com/office/drawing/2014/main" id="{D6A01402-6EA7-4EC4-A32E-8FA7910D35A2}"/>
            </a:ext>
            <a:ext uri="{147F2762-F138-4A5C-976F-8EAC2B608ADB}">
              <a16:predDERef xmlns:a16="http://schemas.microsoft.com/office/drawing/2014/main" pred="{D08A3F0A-2F3F-4259-8E27-A82989F42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xdr:row>
      <xdr:rowOff>4444</xdr:rowOff>
    </xdr:from>
    <xdr:to>
      <xdr:col>10</xdr:col>
      <xdr:colOff>142875</xdr:colOff>
      <xdr:row>33</xdr:row>
      <xdr:rowOff>91440</xdr:rowOff>
    </xdr:to>
    <xdr:graphicFrame macro="">
      <xdr:nvGraphicFramePr>
        <xdr:cNvPr id="2" name="Graf 1">
          <a:extLst>
            <a:ext uri="{FF2B5EF4-FFF2-40B4-BE49-F238E27FC236}">
              <a16:creationId xmlns:a16="http://schemas.microsoft.com/office/drawing/2014/main" id="{5F2C8538-2F9B-4A97-A34E-0EF39897A5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19050</xdr:colOff>
      <xdr:row>5</xdr:row>
      <xdr:rowOff>19050</xdr:rowOff>
    </xdr:from>
    <xdr:to>
      <xdr:col>10</xdr:col>
      <xdr:colOff>9525</xdr:colOff>
      <xdr:row>19</xdr:row>
      <xdr:rowOff>152400</xdr:rowOff>
    </xdr:to>
    <xdr:graphicFrame macro="">
      <xdr:nvGraphicFramePr>
        <xdr:cNvPr id="3" name="Graf 2">
          <a:extLst>
            <a:ext uri="{FF2B5EF4-FFF2-40B4-BE49-F238E27FC236}">
              <a16:creationId xmlns:a16="http://schemas.microsoft.com/office/drawing/2014/main" id="{40423A7D-72F0-4CDD-849A-4C20AF0B0E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9</xdr:col>
      <xdr:colOff>9525</xdr:colOff>
      <xdr:row>4</xdr:row>
      <xdr:rowOff>0</xdr:rowOff>
    </xdr:from>
    <xdr:to>
      <xdr:col>15</xdr:col>
      <xdr:colOff>533400</xdr:colOff>
      <xdr:row>16</xdr:row>
      <xdr:rowOff>133350</xdr:rowOff>
    </xdr:to>
    <xdr:graphicFrame macro="">
      <xdr:nvGraphicFramePr>
        <xdr:cNvPr id="2" name="Graf 1">
          <a:extLst>
            <a:ext uri="{FF2B5EF4-FFF2-40B4-BE49-F238E27FC236}">
              <a16:creationId xmlns:a16="http://schemas.microsoft.com/office/drawing/2014/main" id="{BF63F81A-42D3-4F21-AE94-4BE68B9B5D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3</xdr:col>
      <xdr:colOff>25400</xdr:colOff>
      <xdr:row>2</xdr:row>
      <xdr:rowOff>155575</xdr:rowOff>
    </xdr:from>
    <xdr:to>
      <xdr:col>13</xdr:col>
      <xdr:colOff>117475</xdr:colOff>
      <xdr:row>17</xdr:row>
      <xdr:rowOff>146050</xdr:rowOff>
    </xdr:to>
    <xdr:graphicFrame macro="">
      <xdr:nvGraphicFramePr>
        <xdr:cNvPr id="2" name="Graf 1">
          <a:extLst>
            <a:ext uri="{FF2B5EF4-FFF2-40B4-BE49-F238E27FC236}">
              <a16:creationId xmlns:a16="http://schemas.microsoft.com/office/drawing/2014/main" id="{639C8B07-DCAF-4667-BD04-76B2084B12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15</xdr:col>
      <xdr:colOff>506777</xdr:colOff>
      <xdr:row>2</xdr:row>
      <xdr:rowOff>93539</xdr:rowOff>
    </xdr:from>
    <xdr:to>
      <xdr:col>25</xdr:col>
      <xdr:colOff>409575</xdr:colOff>
      <xdr:row>31</xdr:row>
      <xdr:rowOff>0</xdr:rowOff>
    </xdr:to>
    <xdr:graphicFrame macro="">
      <xdr:nvGraphicFramePr>
        <xdr:cNvPr id="3" name="Graf 3">
          <a:extLst>
            <a:ext uri="{FF2B5EF4-FFF2-40B4-BE49-F238E27FC236}">
              <a16:creationId xmlns:a16="http://schemas.microsoft.com/office/drawing/2014/main" id="{F27DEB8B-7F7D-4C01-8570-94E55C769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247650</xdr:colOff>
      <xdr:row>21</xdr:row>
      <xdr:rowOff>76200</xdr:rowOff>
    </xdr:from>
    <xdr:to>
      <xdr:col>19</xdr:col>
      <xdr:colOff>400050</xdr:colOff>
      <xdr:row>22</xdr:row>
      <xdr:rowOff>76200</xdr:rowOff>
    </xdr:to>
    <xdr:sp macro="" textlink="">
      <xdr:nvSpPr>
        <xdr:cNvPr id="2" name="Obdĺžnik 1">
          <a:extLst>
            <a:ext uri="{FF2B5EF4-FFF2-40B4-BE49-F238E27FC236}">
              <a16:creationId xmlns:a16="http://schemas.microsoft.com/office/drawing/2014/main" id="{EFEBFCA1-572F-ED1E-288C-F9104181E86F}"/>
            </a:ext>
          </a:extLst>
        </xdr:cNvPr>
        <xdr:cNvSpPr/>
      </xdr:nvSpPr>
      <xdr:spPr>
        <a:xfrm>
          <a:off x="9201150" y="3086100"/>
          <a:ext cx="1504950" cy="142875"/>
        </a:xfrm>
        <a:prstGeom prst="rect">
          <a:avLst/>
        </a:prstGeom>
        <a:no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9525</xdr:colOff>
      <xdr:row>3</xdr:row>
      <xdr:rowOff>152400</xdr:rowOff>
    </xdr:from>
    <xdr:to>
      <xdr:col>11</xdr:col>
      <xdr:colOff>600075</xdr:colOff>
      <xdr:row>20</xdr:row>
      <xdr:rowOff>142875</xdr:rowOff>
    </xdr:to>
    <xdr:graphicFrame macro="">
      <xdr:nvGraphicFramePr>
        <xdr:cNvPr id="2" name="Graf 2">
          <a:extLst>
            <a:ext uri="{FF2B5EF4-FFF2-40B4-BE49-F238E27FC236}">
              <a16:creationId xmlns:a16="http://schemas.microsoft.com/office/drawing/2014/main" id="{1FB6738B-9F76-4AD0-8954-0983B74556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419099</xdr:colOff>
      <xdr:row>17</xdr:row>
      <xdr:rowOff>19050</xdr:rowOff>
    </xdr:from>
    <xdr:to>
      <xdr:col>11</xdr:col>
      <xdr:colOff>190499</xdr:colOff>
      <xdr:row>43</xdr:row>
      <xdr:rowOff>28575</xdr:rowOff>
    </xdr:to>
    <xdr:graphicFrame macro="">
      <xdr:nvGraphicFramePr>
        <xdr:cNvPr id="2" name="Graf 1">
          <a:extLst>
            <a:ext uri="{FF2B5EF4-FFF2-40B4-BE49-F238E27FC236}">
              <a16:creationId xmlns:a16="http://schemas.microsoft.com/office/drawing/2014/main" id="{3DD7544B-E6D7-4396-88BC-B1451893F8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9525</xdr:colOff>
      <xdr:row>3</xdr:row>
      <xdr:rowOff>9525</xdr:rowOff>
    </xdr:from>
    <xdr:to>
      <xdr:col>13</xdr:col>
      <xdr:colOff>552450</xdr:colOff>
      <xdr:row>13</xdr:row>
      <xdr:rowOff>136151</xdr:rowOff>
    </xdr:to>
    <xdr:graphicFrame macro="">
      <xdr:nvGraphicFramePr>
        <xdr:cNvPr id="8" name="Graf 9">
          <a:extLst>
            <a:ext uri="{FF2B5EF4-FFF2-40B4-BE49-F238E27FC236}">
              <a16:creationId xmlns:a16="http://schemas.microsoft.com/office/drawing/2014/main" id="{371A8977-F81D-D313-0FD3-E5E4E717A8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28575</xdr:colOff>
      <xdr:row>3</xdr:row>
      <xdr:rowOff>19050</xdr:rowOff>
    </xdr:from>
    <xdr:to>
      <xdr:col>13</xdr:col>
      <xdr:colOff>552450</xdr:colOff>
      <xdr:row>26</xdr:row>
      <xdr:rowOff>104775</xdr:rowOff>
    </xdr:to>
    <xdr:graphicFrame macro="">
      <xdr:nvGraphicFramePr>
        <xdr:cNvPr id="2" name="Graf 1">
          <a:extLst>
            <a:ext uri="{FF2B5EF4-FFF2-40B4-BE49-F238E27FC236}">
              <a16:creationId xmlns:a16="http://schemas.microsoft.com/office/drawing/2014/main" id="{08E1C9B8-8A5F-43FD-B643-FDCB79D5E8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9</xdr:col>
      <xdr:colOff>268611</xdr:colOff>
      <xdr:row>2</xdr:row>
      <xdr:rowOff>151158</xdr:rowOff>
    </xdr:from>
    <xdr:to>
      <xdr:col>21</xdr:col>
      <xdr:colOff>267368</xdr:colOff>
      <xdr:row>23</xdr:row>
      <xdr:rowOff>121755</xdr:rowOff>
    </xdr:to>
    <xdr:graphicFrame macro="">
      <xdr:nvGraphicFramePr>
        <xdr:cNvPr id="17" name="Graf 3">
          <a:extLst>
            <a:ext uri="{FF2B5EF4-FFF2-40B4-BE49-F238E27FC236}">
              <a16:creationId xmlns:a16="http://schemas.microsoft.com/office/drawing/2014/main" id="{5B6F4837-0B48-4F26-A8D9-A305419ED1C9}"/>
            </a:ext>
            <a:ext uri="{147F2762-F138-4A5C-976F-8EAC2B608ADB}">
              <a16:predDERef xmlns:a16="http://schemas.microsoft.com/office/drawing/2014/main" pre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38099</xdr:colOff>
      <xdr:row>5</xdr:row>
      <xdr:rowOff>4762</xdr:rowOff>
    </xdr:from>
    <xdr:to>
      <xdr:col>9</xdr:col>
      <xdr:colOff>466724</xdr:colOff>
      <xdr:row>19</xdr:row>
      <xdr:rowOff>85725</xdr:rowOff>
    </xdr:to>
    <xdr:graphicFrame macro="">
      <xdr:nvGraphicFramePr>
        <xdr:cNvPr id="3" name="Graf 1">
          <a:extLst>
            <a:ext uri="{FF2B5EF4-FFF2-40B4-BE49-F238E27FC236}">
              <a16:creationId xmlns:a16="http://schemas.microsoft.com/office/drawing/2014/main" id="{D39F0AE8-807C-4F2D-B466-C4D6C96E56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3174</xdr:colOff>
      <xdr:row>3</xdr:row>
      <xdr:rowOff>6349</xdr:rowOff>
    </xdr:from>
    <xdr:to>
      <xdr:col>15</xdr:col>
      <xdr:colOff>250824</xdr:colOff>
      <xdr:row>29</xdr:row>
      <xdr:rowOff>3174</xdr:rowOff>
    </xdr:to>
    <xdr:graphicFrame macro="">
      <xdr:nvGraphicFramePr>
        <xdr:cNvPr id="7" name="Graf 1">
          <a:extLst>
            <a:ext uri="{FF2B5EF4-FFF2-40B4-BE49-F238E27FC236}">
              <a16:creationId xmlns:a16="http://schemas.microsoft.com/office/drawing/2014/main" id="{00173B27-29DA-4ACE-96D2-D05088EAA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4</xdr:col>
      <xdr:colOff>19050</xdr:colOff>
      <xdr:row>3</xdr:row>
      <xdr:rowOff>38100</xdr:rowOff>
    </xdr:from>
    <xdr:to>
      <xdr:col>8</xdr:col>
      <xdr:colOff>219075</xdr:colOff>
      <xdr:row>18</xdr:row>
      <xdr:rowOff>76200</xdr:rowOff>
    </xdr:to>
    <xdr:graphicFrame macro="">
      <xdr:nvGraphicFramePr>
        <xdr:cNvPr id="10" name="Graf 3">
          <a:extLst>
            <a:ext uri="{FF2B5EF4-FFF2-40B4-BE49-F238E27FC236}">
              <a16:creationId xmlns:a16="http://schemas.microsoft.com/office/drawing/2014/main" id="{D98EA85B-B1D5-4CCB-A877-8749464F39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28575</xdr:colOff>
      <xdr:row>7</xdr:row>
      <xdr:rowOff>19050</xdr:rowOff>
    </xdr:from>
    <xdr:to>
      <xdr:col>5</xdr:col>
      <xdr:colOff>704850</xdr:colOff>
      <xdr:row>22</xdr:row>
      <xdr:rowOff>133350</xdr:rowOff>
    </xdr:to>
    <xdr:graphicFrame macro="">
      <xdr:nvGraphicFramePr>
        <xdr:cNvPr id="5" name="Graf 1">
          <a:extLst>
            <a:ext uri="{FF2B5EF4-FFF2-40B4-BE49-F238E27FC236}">
              <a16:creationId xmlns:a16="http://schemas.microsoft.com/office/drawing/2014/main" id="{5E757D21-46DA-48D4-A8DF-A84C7182B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15</xdr:row>
      <xdr:rowOff>19050</xdr:rowOff>
    </xdr:from>
    <xdr:to>
      <xdr:col>6</xdr:col>
      <xdr:colOff>742950</xdr:colOff>
      <xdr:row>36</xdr:row>
      <xdr:rowOff>133350</xdr:rowOff>
    </xdr:to>
    <xdr:graphicFrame macro="">
      <xdr:nvGraphicFramePr>
        <xdr:cNvPr id="2" name="Graf 2">
          <a:extLst>
            <a:ext uri="{FF2B5EF4-FFF2-40B4-BE49-F238E27FC236}">
              <a16:creationId xmlns:a16="http://schemas.microsoft.com/office/drawing/2014/main" id="{09A81453-ACCE-476A-B9FE-CDE24679F9DE}"/>
            </a:ext>
            <a:ext uri="{147F2762-F138-4A5C-976F-8EAC2B608ADB}">
              <a16:predDERef xmlns:a16="http://schemas.microsoft.com/office/drawing/2014/main" pred="{5850A483-A406-4213-8595-7B140C937F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3</xdr:col>
      <xdr:colOff>76200</xdr:colOff>
      <xdr:row>3</xdr:row>
      <xdr:rowOff>0</xdr:rowOff>
    </xdr:from>
    <xdr:to>
      <xdr:col>10</xdr:col>
      <xdr:colOff>561975</xdr:colOff>
      <xdr:row>23</xdr:row>
      <xdr:rowOff>95250</xdr:rowOff>
    </xdr:to>
    <xdr:graphicFrame macro="">
      <xdr:nvGraphicFramePr>
        <xdr:cNvPr id="2" name="Graf 1">
          <a:extLst>
            <a:ext uri="{FF2B5EF4-FFF2-40B4-BE49-F238E27FC236}">
              <a16:creationId xmlns:a16="http://schemas.microsoft.com/office/drawing/2014/main" id="{3302B0A7-F24B-4CF1-9BCC-01E26214EF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2</xdr:col>
      <xdr:colOff>47625</xdr:colOff>
      <xdr:row>3</xdr:row>
      <xdr:rowOff>19050</xdr:rowOff>
    </xdr:from>
    <xdr:to>
      <xdr:col>5</xdr:col>
      <xdr:colOff>723900</xdr:colOff>
      <xdr:row>15</xdr:row>
      <xdr:rowOff>114300</xdr:rowOff>
    </xdr:to>
    <xdr:graphicFrame macro="">
      <xdr:nvGraphicFramePr>
        <xdr:cNvPr id="7" name="Graf 1">
          <a:extLst>
            <a:ext uri="{FF2B5EF4-FFF2-40B4-BE49-F238E27FC236}">
              <a16:creationId xmlns:a16="http://schemas.microsoft.com/office/drawing/2014/main" id="{2EEACCE5-44F6-478A-8CCC-76CBBEF700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4</xdr:col>
      <xdr:colOff>76200</xdr:colOff>
      <xdr:row>3</xdr:row>
      <xdr:rowOff>28575</xdr:rowOff>
    </xdr:from>
    <xdr:to>
      <xdr:col>8</xdr:col>
      <xdr:colOff>1028700</xdr:colOff>
      <xdr:row>18</xdr:row>
      <xdr:rowOff>142875</xdr:rowOff>
    </xdr:to>
    <xdr:graphicFrame macro="">
      <xdr:nvGraphicFramePr>
        <xdr:cNvPr id="5" name="Graf 2">
          <a:extLst>
            <a:ext uri="{FF2B5EF4-FFF2-40B4-BE49-F238E27FC236}">
              <a16:creationId xmlns:a16="http://schemas.microsoft.com/office/drawing/2014/main" id="{6CA88D84-787A-45C1-BCF9-5236A1927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6</xdr:col>
      <xdr:colOff>47625</xdr:colOff>
      <xdr:row>3</xdr:row>
      <xdr:rowOff>28575</xdr:rowOff>
    </xdr:from>
    <xdr:to>
      <xdr:col>10</xdr:col>
      <xdr:colOff>609600</xdr:colOff>
      <xdr:row>17</xdr:row>
      <xdr:rowOff>152400</xdr:rowOff>
    </xdr:to>
    <xdr:graphicFrame macro="">
      <xdr:nvGraphicFramePr>
        <xdr:cNvPr id="3" name="Graf 1">
          <a:extLst>
            <a:ext uri="{FF2B5EF4-FFF2-40B4-BE49-F238E27FC236}">
              <a16:creationId xmlns:a16="http://schemas.microsoft.com/office/drawing/2014/main" id="{08418155-6206-4AC4-949A-53DEEDFDE0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7</xdr:col>
      <xdr:colOff>19050</xdr:colOff>
      <xdr:row>11</xdr:row>
      <xdr:rowOff>38100</xdr:rowOff>
    </xdr:from>
    <xdr:to>
      <xdr:col>11</xdr:col>
      <xdr:colOff>571500</xdr:colOff>
      <xdr:row>31</xdr:row>
      <xdr:rowOff>152400</xdr:rowOff>
    </xdr:to>
    <xdr:graphicFrame macro="">
      <xdr:nvGraphicFramePr>
        <xdr:cNvPr id="5" name="Graf 1">
          <a:extLst>
            <a:ext uri="{FF2B5EF4-FFF2-40B4-BE49-F238E27FC236}">
              <a16:creationId xmlns:a16="http://schemas.microsoft.com/office/drawing/2014/main" id="{E48DE583-FBC2-4DD6-A3DE-83A1EDDC86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6</xdr:col>
      <xdr:colOff>38100</xdr:colOff>
      <xdr:row>2</xdr:row>
      <xdr:rowOff>152400</xdr:rowOff>
    </xdr:from>
    <xdr:to>
      <xdr:col>12</xdr:col>
      <xdr:colOff>28575</xdr:colOff>
      <xdr:row>15</xdr:row>
      <xdr:rowOff>114300</xdr:rowOff>
    </xdr:to>
    <xdr:graphicFrame macro="">
      <xdr:nvGraphicFramePr>
        <xdr:cNvPr id="6" name="Graf 1">
          <a:extLst>
            <a:ext uri="{FF2B5EF4-FFF2-40B4-BE49-F238E27FC236}">
              <a16:creationId xmlns:a16="http://schemas.microsoft.com/office/drawing/2014/main" id="{F4BA4F69-75BF-4A3D-929B-26ACF4D2D3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2</xdr:row>
      <xdr:rowOff>114300</xdr:rowOff>
    </xdr:from>
    <xdr:to>
      <xdr:col>12</xdr:col>
      <xdr:colOff>571500</xdr:colOff>
      <xdr:row>24</xdr:row>
      <xdr:rowOff>76200</xdr:rowOff>
    </xdr:to>
    <xdr:graphicFrame macro="">
      <xdr:nvGraphicFramePr>
        <xdr:cNvPr id="3" name="Graf 1">
          <a:extLst>
            <a:ext uri="{FF2B5EF4-FFF2-40B4-BE49-F238E27FC236}">
              <a16:creationId xmlns:a16="http://schemas.microsoft.com/office/drawing/2014/main" id="{944681AC-CC88-407C-B1C1-B8AA0F62B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14287</xdr:colOff>
      <xdr:row>3</xdr:row>
      <xdr:rowOff>33336</xdr:rowOff>
    </xdr:from>
    <xdr:to>
      <xdr:col>11</xdr:col>
      <xdr:colOff>333375</xdr:colOff>
      <xdr:row>23</xdr:row>
      <xdr:rowOff>114299</xdr:rowOff>
    </xdr:to>
    <xdr:graphicFrame macro="">
      <xdr:nvGraphicFramePr>
        <xdr:cNvPr id="2" name="Chart 1">
          <a:extLst>
            <a:ext uri="{FF2B5EF4-FFF2-40B4-BE49-F238E27FC236}">
              <a16:creationId xmlns:a16="http://schemas.microsoft.com/office/drawing/2014/main" id="{518EAD41-E305-1509-7A53-AA66DEB6A5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9525</xdr:colOff>
      <xdr:row>7</xdr:row>
      <xdr:rowOff>19050</xdr:rowOff>
    </xdr:from>
    <xdr:to>
      <xdr:col>10</xdr:col>
      <xdr:colOff>266700</xdr:colOff>
      <xdr:row>25</xdr:row>
      <xdr:rowOff>123825</xdr:rowOff>
    </xdr:to>
    <xdr:graphicFrame macro="">
      <xdr:nvGraphicFramePr>
        <xdr:cNvPr id="5" name="Graf 1">
          <a:extLst>
            <a:ext uri="{FF2B5EF4-FFF2-40B4-BE49-F238E27FC236}">
              <a16:creationId xmlns:a16="http://schemas.microsoft.com/office/drawing/2014/main" id="{084DF5E9-44CF-46A8-8652-A274982CA0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9525</xdr:colOff>
      <xdr:row>7</xdr:row>
      <xdr:rowOff>19050</xdr:rowOff>
    </xdr:from>
    <xdr:to>
      <xdr:col>25</xdr:col>
      <xdr:colOff>400050</xdr:colOff>
      <xdr:row>25</xdr:row>
      <xdr:rowOff>133350</xdr:rowOff>
    </xdr:to>
    <xdr:graphicFrame macro="">
      <xdr:nvGraphicFramePr>
        <xdr:cNvPr id="6" name="Graf 2">
          <a:extLst>
            <a:ext uri="{FF2B5EF4-FFF2-40B4-BE49-F238E27FC236}">
              <a16:creationId xmlns:a16="http://schemas.microsoft.com/office/drawing/2014/main" id="{C9CB067E-C6D4-4E61-8E3D-26C0331C51FB}"/>
            </a:ext>
            <a:ext uri="{147F2762-F138-4A5C-976F-8EAC2B608ADB}">
              <a16:predDERef xmlns:a16="http://schemas.microsoft.com/office/drawing/2014/main" pred="{084DF5E9-44CF-46A8-8652-A274982CA0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28575</xdr:colOff>
      <xdr:row>7</xdr:row>
      <xdr:rowOff>19050</xdr:rowOff>
    </xdr:from>
    <xdr:to>
      <xdr:col>38</xdr:col>
      <xdr:colOff>371475</xdr:colOff>
      <xdr:row>25</xdr:row>
      <xdr:rowOff>123825</xdr:rowOff>
    </xdr:to>
    <xdr:graphicFrame macro="">
      <xdr:nvGraphicFramePr>
        <xdr:cNvPr id="7" name="Graf 3">
          <a:extLst>
            <a:ext uri="{FF2B5EF4-FFF2-40B4-BE49-F238E27FC236}">
              <a16:creationId xmlns:a16="http://schemas.microsoft.com/office/drawing/2014/main" id="{0E6B9AE4-9651-4F96-BBE6-6DC9772326B8}"/>
            </a:ext>
            <a:ext uri="{147F2762-F138-4A5C-976F-8EAC2B608ADB}">
              <a16:predDERef xmlns:a16="http://schemas.microsoft.com/office/drawing/2014/main" pred="{C9CB067E-C6D4-4E61-8E3D-26C0331C51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12</xdr:col>
      <xdr:colOff>476249</xdr:colOff>
      <xdr:row>4</xdr:row>
      <xdr:rowOff>28575</xdr:rowOff>
    </xdr:from>
    <xdr:to>
      <xdr:col>24</xdr:col>
      <xdr:colOff>447674</xdr:colOff>
      <xdr:row>18</xdr:row>
      <xdr:rowOff>95250</xdr:rowOff>
    </xdr:to>
    <xdr:graphicFrame macro="">
      <xdr:nvGraphicFramePr>
        <xdr:cNvPr id="3" name="Graf 1">
          <a:extLst>
            <a:ext uri="{FF2B5EF4-FFF2-40B4-BE49-F238E27FC236}">
              <a16:creationId xmlns:a16="http://schemas.microsoft.com/office/drawing/2014/main" id="{5FD1552E-20DB-47DE-B47C-41F74BA98D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5</xdr:col>
      <xdr:colOff>27716</xdr:colOff>
      <xdr:row>6</xdr:row>
      <xdr:rowOff>58784</xdr:rowOff>
    </xdr:from>
    <xdr:to>
      <xdr:col>13</xdr:col>
      <xdr:colOff>661147</xdr:colOff>
      <xdr:row>22</xdr:row>
      <xdr:rowOff>56031</xdr:rowOff>
    </xdr:to>
    <xdr:graphicFrame macro="">
      <xdr:nvGraphicFramePr>
        <xdr:cNvPr id="5" name="Graf 1">
          <a:extLst>
            <a:ext uri="{FF2B5EF4-FFF2-40B4-BE49-F238E27FC236}">
              <a16:creationId xmlns:a16="http://schemas.microsoft.com/office/drawing/2014/main" id="{C74BB74A-0468-405E-8017-31E3D37CE7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742950</xdr:colOff>
      <xdr:row>7</xdr:row>
      <xdr:rowOff>57150</xdr:rowOff>
    </xdr:from>
    <xdr:to>
      <xdr:col>13</xdr:col>
      <xdr:colOff>438150</xdr:colOff>
      <xdr:row>9</xdr:row>
      <xdr:rowOff>142875</xdr:rowOff>
    </xdr:to>
    <xdr:pic>
      <xdr:nvPicPr>
        <xdr:cNvPr id="4" name="Obrázok 2">
          <a:extLst>
            <a:ext uri="{FF2B5EF4-FFF2-40B4-BE49-F238E27FC236}">
              <a16:creationId xmlns:a16="http://schemas.microsoft.com/office/drawing/2014/main" id="{EFFFC85D-5C8F-4A7D-BDA0-9A656DEA12C4}"/>
            </a:ext>
            <a:ext uri="{147F2762-F138-4A5C-976F-8EAC2B608ADB}">
              <a16:predDERef xmlns:a16="http://schemas.microsoft.com/office/drawing/2014/main" pred="{C74BB74A-0468-405E-8017-31E3D37CE765}"/>
            </a:ext>
          </a:extLst>
        </xdr:cNvPr>
        <xdr:cNvPicPr>
          <a:picLocks noChangeAspect="1"/>
        </xdr:cNvPicPr>
      </xdr:nvPicPr>
      <xdr:blipFill>
        <a:blip xmlns:r="http://schemas.openxmlformats.org/officeDocument/2006/relationships" r:embed="rId2"/>
        <a:stretch>
          <a:fillRect/>
        </a:stretch>
      </xdr:blipFill>
      <xdr:spPr>
        <a:xfrm>
          <a:off x="6848475" y="1514475"/>
          <a:ext cx="2533650" cy="4095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8</xdr:col>
      <xdr:colOff>95250</xdr:colOff>
      <xdr:row>2</xdr:row>
      <xdr:rowOff>123825</xdr:rowOff>
    </xdr:from>
    <xdr:to>
      <xdr:col>13</xdr:col>
      <xdr:colOff>523875</xdr:colOff>
      <xdr:row>18</xdr:row>
      <xdr:rowOff>142875</xdr:rowOff>
    </xdr:to>
    <xdr:graphicFrame macro="">
      <xdr:nvGraphicFramePr>
        <xdr:cNvPr id="2" name="Graf 1">
          <a:extLst>
            <a:ext uri="{FF2B5EF4-FFF2-40B4-BE49-F238E27FC236}">
              <a16:creationId xmlns:a16="http://schemas.microsoft.com/office/drawing/2014/main" id="{7DB20D15-4F42-43D4-953B-ECF9058E3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10</xdr:col>
      <xdr:colOff>609598</xdr:colOff>
      <xdr:row>3</xdr:row>
      <xdr:rowOff>9525</xdr:rowOff>
    </xdr:from>
    <xdr:to>
      <xdr:col>19</xdr:col>
      <xdr:colOff>600075</xdr:colOff>
      <xdr:row>21</xdr:row>
      <xdr:rowOff>19050</xdr:rowOff>
    </xdr:to>
    <xdr:graphicFrame macro="">
      <xdr:nvGraphicFramePr>
        <xdr:cNvPr id="2" name="Graf 1">
          <a:extLst>
            <a:ext uri="{FF2B5EF4-FFF2-40B4-BE49-F238E27FC236}">
              <a16:creationId xmlns:a16="http://schemas.microsoft.com/office/drawing/2014/main" id="{505155F2-4522-4110-B0F4-285457251B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6</xdr:col>
      <xdr:colOff>38100</xdr:colOff>
      <xdr:row>3</xdr:row>
      <xdr:rowOff>19050</xdr:rowOff>
    </xdr:from>
    <xdr:to>
      <xdr:col>12</xdr:col>
      <xdr:colOff>571500</xdr:colOff>
      <xdr:row>17</xdr:row>
      <xdr:rowOff>76200</xdr:rowOff>
    </xdr:to>
    <xdr:graphicFrame macro="">
      <xdr:nvGraphicFramePr>
        <xdr:cNvPr id="2" name="Graf 1">
          <a:extLst>
            <a:ext uri="{FF2B5EF4-FFF2-40B4-BE49-F238E27FC236}">
              <a16:creationId xmlns:a16="http://schemas.microsoft.com/office/drawing/2014/main" id="{90527397-E661-4D76-A119-0337145E16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9</xdr:col>
      <xdr:colOff>22412</xdr:colOff>
      <xdr:row>3</xdr:row>
      <xdr:rowOff>1</xdr:rowOff>
    </xdr:from>
    <xdr:to>
      <xdr:col>16</xdr:col>
      <xdr:colOff>322730</xdr:colOff>
      <xdr:row>22</xdr:row>
      <xdr:rowOff>76201</xdr:rowOff>
    </xdr:to>
    <xdr:graphicFrame macro="">
      <xdr:nvGraphicFramePr>
        <xdr:cNvPr id="3" name="Graf 2">
          <a:extLst>
            <a:ext uri="{FF2B5EF4-FFF2-40B4-BE49-F238E27FC236}">
              <a16:creationId xmlns:a16="http://schemas.microsoft.com/office/drawing/2014/main" id="{D553EAB8-6930-41E6-842A-CBE0B90EE8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5</xdr:col>
      <xdr:colOff>85725</xdr:colOff>
      <xdr:row>3</xdr:row>
      <xdr:rowOff>28575</xdr:rowOff>
    </xdr:from>
    <xdr:to>
      <xdr:col>10</xdr:col>
      <xdr:colOff>590550</xdr:colOff>
      <xdr:row>24</xdr:row>
      <xdr:rowOff>152400</xdr:rowOff>
    </xdr:to>
    <xdr:graphicFrame macro="">
      <xdr:nvGraphicFramePr>
        <xdr:cNvPr id="4" name="Graf 1">
          <a:extLst>
            <a:ext uri="{FF2B5EF4-FFF2-40B4-BE49-F238E27FC236}">
              <a16:creationId xmlns:a16="http://schemas.microsoft.com/office/drawing/2014/main" id="{F9AA7B24-63D6-4FA0-99F1-EFA9B5DCF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4</xdr:col>
      <xdr:colOff>57150</xdr:colOff>
      <xdr:row>3</xdr:row>
      <xdr:rowOff>31750</xdr:rowOff>
    </xdr:from>
    <xdr:to>
      <xdr:col>11</xdr:col>
      <xdr:colOff>361950</xdr:colOff>
      <xdr:row>18</xdr:row>
      <xdr:rowOff>12700</xdr:rowOff>
    </xdr:to>
    <xdr:graphicFrame macro="">
      <xdr:nvGraphicFramePr>
        <xdr:cNvPr id="8" name="Graf 1">
          <a:extLst>
            <a:ext uri="{FF2B5EF4-FFF2-40B4-BE49-F238E27FC236}">
              <a16:creationId xmlns:a16="http://schemas.microsoft.com/office/drawing/2014/main" id="{F7421456-C977-4407-87E4-A05BC3CCA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4</xdr:col>
      <xdr:colOff>34925</xdr:colOff>
      <xdr:row>3</xdr:row>
      <xdr:rowOff>3175</xdr:rowOff>
    </xdr:from>
    <xdr:to>
      <xdr:col>11</xdr:col>
      <xdr:colOff>339725</xdr:colOff>
      <xdr:row>18</xdr:row>
      <xdr:rowOff>3175</xdr:rowOff>
    </xdr:to>
    <xdr:graphicFrame macro="">
      <xdr:nvGraphicFramePr>
        <xdr:cNvPr id="9" name="Graf 1">
          <a:extLst>
            <a:ext uri="{FF2B5EF4-FFF2-40B4-BE49-F238E27FC236}">
              <a16:creationId xmlns:a16="http://schemas.microsoft.com/office/drawing/2014/main" id="{1096E38E-3A92-40EB-A47B-9AEE6FD109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66675</xdr:colOff>
      <xdr:row>3</xdr:row>
      <xdr:rowOff>9525</xdr:rowOff>
    </xdr:from>
    <xdr:to>
      <xdr:col>16</xdr:col>
      <xdr:colOff>0</xdr:colOff>
      <xdr:row>17</xdr:row>
      <xdr:rowOff>133350</xdr:rowOff>
    </xdr:to>
    <xdr:graphicFrame macro="">
      <xdr:nvGraphicFramePr>
        <xdr:cNvPr id="2" name="Graf 1">
          <a:extLst>
            <a:ext uri="{FF2B5EF4-FFF2-40B4-BE49-F238E27FC236}">
              <a16:creationId xmlns:a16="http://schemas.microsoft.com/office/drawing/2014/main" id="{B4B28408-12BC-40CA-9122-27BB61B4E8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4</xdr:col>
      <xdr:colOff>66675</xdr:colOff>
      <xdr:row>3</xdr:row>
      <xdr:rowOff>9525</xdr:rowOff>
    </xdr:from>
    <xdr:to>
      <xdr:col>11</xdr:col>
      <xdr:colOff>561975</xdr:colOff>
      <xdr:row>18</xdr:row>
      <xdr:rowOff>104775</xdr:rowOff>
    </xdr:to>
    <xdr:graphicFrame macro="">
      <xdr:nvGraphicFramePr>
        <xdr:cNvPr id="6" name="Graf 5">
          <a:extLst>
            <a:ext uri="{FF2B5EF4-FFF2-40B4-BE49-F238E27FC236}">
              <a16:creationId xmlns:a16="http://schemas.microsoft.com/office/drawing/2014/main" id="{EAD6C79D-863B-4E05-8142-F9E898EEB2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4</xdr:col>
      <xdr:colOff>9525</xdr:colOff>
      <xdr:row>3</xdr:row>
      <xdr:rowOff>314325</xdr:rowOff>
    </xdr:from>
    <xdr:to>
      <xdr:col>12</xdr:col>
      <xdr:colOff>504825</xdr:colOff>
      <xdr:row>18</xdr:row>
      <xdr:rowOff>47625</xdr:rowOff>
    </xdr:to>
    <xdr:graphicFrame macro="">
      <xdr:nvGraphicFramePr>
        <xdr:cNvPr id="8" name="Graf 1">
          <a:extLst>
            <a:ext uri="{FF2B5EF4-FFF2-40B4-BE49-F238E27FC236}">
              <a16:creationId xmlns:a16="http://schemas.microsoft.com/office/drawing/2014/main" id="{B19A0548-99C0-E9CE-C06E-58BC370EEA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3</xdr:col>
      <xdr:colOff>19050</xdr:colOff>
      <xdr:row>3</xdr:row>
      <xdr:rowOff>0</xdr:rowOff>
    </xdr:from>
    <xdr:to>
      <xdr:col>9</xdr:col>
      <xdr:colOff>561975</xdr:colOff>
      <xdr:row>18</xdr:row>
      <xdr:rowOff>95250</xdr:rowOff>
    </xdr:to>
    <xdr:graphicFrame macro="">
      <xdr:nvGraphicFramePr>
        <xdr:cNvPr id="2" name="Graf 1">
          <a:extLst>
            <a:ext uri="{FF2B5EF4-FFF2-40B4-BE49-F238E27FC236}">
              <a16:creationId xmlns:a16="http://schemas.microsoft.com/office/drawing/2014/main" id="{765A4B65-7455-49A3-98DD-9A49CEA6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3</xdr:col>
      <xdr:colOff>38100</xdr:colOff>
      <xdr:row>4</xdr:row>
      <xdr:rowOff>9525</xdr:rowOff>
    </xdr:from>
    <xdr:to>
      <xdr:col>10</xdr:col>
      <xdr:colOff>561975</xdr:colOff>
      <xdr:row>19</xdr:row>
      <xdr:rowOff>123825</xdr:rowOff>
    </xdr:to>
    <xdr:graphicFrame macro="">
      <xdr:nvGraphicFramePr>
        <xdr:cNvPr id="2" name="Graf 1">
          <a:extLst>
            <a:ext uri="{FF2B5EF4-FFF2-40B4-BE49-F238E27FC236}">
              <a16:creationId xmlns:a16="http://schemas.microsoft.com/office/drawing/2014/main" id="{6C1FDE3E-6554-4D90-9461-8FAA04E50F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3</xdr:col>
      <xdr:colOff>19050</xdr:colOff>
      <xdr:row>4</xdr:row>
      <xdr:rowOff>9525</xdr:rowOff>
    </xdr:from>
    <xdr:to>
      <xdr:col>9</xdr:col>
      <xdr:colOff>561975</xdr:colOff>
      <xdr:row>19</xdr:row>
      <xdr:rowOff>133350</xdr:rowOff>
    </xdr:to>
    <xdr:graphicFrame macro="">
      <xdr:nvGraphicFramePr>
        <xdr:cNvPr id="2" name="Graf 1">
          <a:extLst>
            <a:ext uri="{FF2B5EF4-FFF2-40B4-BE49-F238E27FC236}">
              <a16:creationId xmlns:a16="http://schemas.microsoft.com/office/drawing/2014/main" id="{CBEE9632-2A77-4601-8892-26B3B94B54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3</xdr:col>
      <xdr:colOff>19050</xdr:colOff>
      <xdr:row>2</xdr:row>
      <xdr:rowOff>152400</xdr:rowOff>
    </xdr:from>
    <xdr:to>
      <xdr:col>9</xdr:col>
      <xdr:colOff>571500</xdr:colOff>
      <xdr:row>18</xdr:row>
      <xdr:rowOff>133350</xdr:rowOff>
    </xdr:to>
    <xdr:graphicFrame macro="">
      <xdr:nvGraphicFramePr>
        <xdr:cNvPr id="2" name="Graf 1">
          <a:extLst>
            <a:ext uri="{FF2B5EF4-FFF2-40B4-BE49-F238E27FC236}">
              <a16:creationId xmlns:a16="http://schemas.microsoft.com/office/drawing/2014/main" id="{26742585-5087-4306-A3E3-AC3B2E6B8C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4</xdr:col>
      <xdr:colOff>19050</xdr:colOff>
      <xdr:row>4</xdr:row>
      <xdr:rowOff>9525</xdr:rowOff>
    </xdr:from>
    <xdr:to>
      <xdr:col>11</xdr:col>
      <xdr:colOff>552450</xdr:colOff>
      <xdr:row>20</xdr:row>
      <xdr:rowOff>66675</xdr:rowOff>
    </xdr:to>
    <xdr:graphicFrame macro="">
      <xdr:nvGraphicFramePr>
        <xdr:cNvPr id="2" name="Graf 1">
          <a:extLst>
            <a:ext uri="{FF2B5EF4-FFF2-40B4-BE49-F238E27FC236}">
              <a16:creationId xmlns:a16="http://schemas.microsoft.com/office/drawing/2014/main" id="{18382955-4F4A-4A20-8BB6-159BE113DC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2</xdr:col>
      <xdr:colOff>578167</xdr:colOff>
      <xdr:row>2</xdr:row>
      <xdr:rowOff>187642</xdr:rowOff>
    </xdr:from>
    <xdr:to>
      <xdr:col>10</xdr:col>
      <xdr:colOff>273367</xdr:colOff>
      <xdr:row>16</xdr:row>
      <xdr:rowOff>21907</xdr:rowOff>
    </xdr:to>
    <xdr:graphicFrame macro="">
      <xdr:nvGraphicFramePr>
        <xdr:cNvPr id="2" name="Graf 1">
          <a:extLst>
            <a:ext uri="{FF2B5EF4-FFF2-40B4-BE49-F238E27FC236}">
              <a16:creationId xmlns:a16="http://schemas.microsoft.com/office/drawing/2014/main" id="{52981BE8-0D60-4013-9160-37967D7C18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3</xdr:col>
      <xdr:colOff>28575</xdr:colOff>
      <xdr:row>4</xdr:row>
      <xdr:rowOff>0</xdr:rowOff>
    </xdr:from>
    <xdr:to>
      <xdr:col>10</xdr:col>
      <xdr:colOff>561975</xdr:colOff>
      <xdr:row>16</xdr:row>
      <xdr:rowOff>104775</xdr:rowOff>
    </xdr:to>
    <xdr:graphicFrame macro="">
      <xdr:nvGraphicFramePr>
        <xdr:cNvPr id="2" name="Graf 1">
          <a:extLst>
            <a:ext uri="{FF2B5EF4-FFF2-40B4-BE49-F238E27FC236}">
              <a16:creationId xmlns:a16="http://schemas.microsoft.com/office/drawing/2014/main" id="{1D2B6F06-B6BF-434F-B63C-EA99B2CCA4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5</xdr:col>
      <xdr:colOff>19050</xdr:colOff>
      <xdr:row>3</xdr:row>
      <xdr:rowOff>9525</xdr:rowOff>
    </xdr:from>
    <xdr:to>
      <xdr:col>10</xdr:col>
      <xdr:colOff>561975</xdr:colOff>
      <xdr:row>18</xdr:row>
      <xdr:rowOff>123825</xdr:rowOff>
    </xdr:to>
    <xdr:graphicFrame macro="">
      <xdr:nvGraphicFramePr>
        <xdr:cNvPr id="2" name="Graf 1">
          <a:extLst>
            <a:ext uri="{FF2B5EF4-FFF2-40B4-BE49-F238E27FC236}">
              <a16:creationId xmlns:a16="http://schemas.microsoft.com/office/drawing/2014/main" id="{787A9BD0-3738-4A82-8C9D-D8DA6C784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28575</xdr:colOff>
      <xdr:row>4</xdr:row>
      <xdr:rowOff>27622</xdr:rowOff>
    </xdr:from>
    <xdr:to>
      <xdr:col>11</xdr:col>
      <xdr:colOff>409575</xdr:colOff>
      <xdr:row>19</xdr:row>
      <xdr:rowOff>46672</xdr:rowOff>
    </xdr:to>
    <xdr:graphicFrame macro="">
      <xdr:nvGraphicFramePr>
        <xdr:cNvPr id="2" name="Graf 1">
          <a:extLst>
            <a:ext uri="{FF2B5EF4-FFF2-40B4-BE49-F238E27FC236}">
              <a16:creationId xmlns:a16="http://schemas.microsoft.com/office/drawing/2014/main" id="{2C875AA3-1B81-4F09-8F2B-8B9DA59B6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4</xdr:col>
      <xdr:colOff>47625</xdr:colOff>
      <xdr:row>3</xdr:row>
      <xdr:rowOff>9525</xdr:rowOff>
    </xdr:from>
    <xdr:to>
      <xdr:col>9</xdr:col>
      <xdr:colOff>571500</xdr:colOff>
      <xdr:row>18</xdr:row>
      <xdr:rowOff>104775</xdr:rowOff>
    </xdr:to>
    <xdr:graphicFrame macro="">
      <xdr:nvGraphicFramePr>
        <xdr:cNvPr id="5" name="Graf 1">
          <a:extLst>
            <a:ext uri="{FF2B5EF4-FFF2-40B4-BE49-F238E27FC236}">
              <a16:creationId xmlns:a16="http://schemas.microsoft.com/office/drawing/2014/main" id="{DD683C94-76AF-4777-8BB4-61F384860B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4</xdr:col>
      <xdr:colOff>38100</xdr:colOff>
      <xdr:row>3</xdr:row>
      <xdr:rowOff>9525</xdr:rowOff>
    </xdr:from>
    <xdr:to>
      <xdr:col>9</xdr:col>
      <xdr:colOff>581025</xdr:colOff>
      <xdr:row>19</xdr:row>
      <xdr:rowOff>133350</xdr:rowOff>
    </xdr:to>
    <xdr:graphicFrame macro="">
      <xdr:nvGraphicFramePr>
        <xdr:cNvPr id="5" name="Graf 1">
          <a:extLst>
            <a:ext uri="{FF2B5EF4-FFF2-40B4-BE49-F238E27FC236}">
              <a16:creationId xmlns:a16="http://schemas.microsoft.com/office/drawing/2014/main" id="{AEB2C7BE-A4F4-47A7-8C1E-85C865865C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3</xdr:col>
      <xdr:colOff>19050</xdr:colOff>
      <xdr:row>4</xdr:row>
      <xdr:rowOff>9525</xdr:rowOff>
    </xdr:from>
    <xdr:to>
      <xdr:col>8</xdr:col>
      <xdr:colOff>571500</xdr:colOff>
      <xdr:row>20</xdr:row>
      <xdr:rowOff>123825</xdr:rowOff>
    </xdr:to>
    <xdr:graphicFrame macro="">
      <xdr:nvGraphicFramePr>
        <xdr:cNvPr id="8" name="Graf 1">
          <a:extLst>
            <a:ext uri="{FF2B5EF4-FFF2-40B4-BE49-F238E27FC236}">
              <a16:creationId xmlns:a16="http://schemas.microsoft.com/office/drawing/2014/main" id="{E5522EF9-2507-4B55-A8D0-D0726CC9F5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3</xdr:col>
      <xdr:colOff>9525</xdr:colOff>
      <xdr:row>3</xdr:row>
      <xdr:rowOff>28575</xdr:rowOff>
    </xdr:from>
    <xdr:to>
      <xdr:col>10</xdr:col>
      <xdr:colOff>581025</xdr:colOff>
      <xdr:row>20</xdr:row>
      <xdr:rowOff>152400</xdr:rowOff>
    </xdr:to>
    <xdr:graphicFrame macro="">
      <xdr:nvGraphicFramePr>
        <xdr:cNvPr id="7" name="Graf 1">
          <a:extLst>
            <a:ext uri="{FF2B5EF4-FFF2-40B4-BE49-F238E27FC236}">
              <a16:creationId xmlns:a16="http://schemas.microsoft.com/office/drawing/2014/main" id="{AFB2A622-A0B9-41BE-81CC-11CCC389D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0.11708</cdr:x>
      <cdr:y>0.09979</cdr:y>
    </cdr:from>
    <cdr:to>
      <cdr:x>0.46708</cdr:x>
      <cdr:y>0.19715</cdr:y>
    </cdr:to>
    <cdr:sp macro="" textlink="">
      <cdr:nvSpPr>
        <cdr:cNvPr id="2" name="BlokTextu 1">
          <a:extLst xmlns:a="http://schemas.openxmlformats.org/drawingml/2006/main">
            <a:ext uri="{FF2B5EF4-FFF2-40B4-BE49-F238E27FC236}">
              <a16:creationId xmlns:a16="http://schemas.microsoft.com/office/drawing/2014/main" id="{09FF03C6-E898-0002-E5EF-DEB50906EA5F}"/>
            </a:ext>
          </a:extLst>
        </cdr:cNvPr>
        <cdr:cNvSpPr txBox="1"/>
      </cdr:nvSpPr>
      <cdr:spPr>
        <a:xfrm xmlns:a="http://schemas.openxmlformats.org/drawingml/2006/main">
          <a:off x="535305" y="273368"/>
          <a:ext cx="16002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k-SK" sz="900"/>
            <a:t>Podľa</a:t>
          </a:r>
          <a:r>
            <a:rPr lang="sk-SK" sz="900" baseline="0"/>
            <a:t> veľkosti podniku</a:t>
          </a:r>
          <a:endParaRPr lang="sk-SK" sz="900"/>
        </a:p>
      </cdr:txBody>
    </cdr:sp>
  </cdr:relSizeAnchor>
  <cdr:relSizeAnchor xmlns:cdr="http://schemas.openxmlformats.org/drawingml/2006/chartDrawing">
    <cdr:from>
      <cdr:x>0.64208</cdr:x>
      <cdr:y>0.09284</cdr:y>
    </cdr:from>
    <cdr:to>
      <cdr:x>0.965</cdr:x>
      <cdr:y>0.28755</cdr:y>
    </cdr:to>
    <cdr:sp macro="" textlink="">
      <cdr:nvSpPr>
        <cdr:cNvPr id="3" name="BlokTextu 2">
          <a:extLst xmlns:a="http://schemas.openxmlformats.org/drawingml/2006/main">
            <a:ext uri="{FF2B5EF4-FFF2-40B4-BE49-F238E27FC236}">
              <a16:creationId xmlns:a16="http://schemas.microsoft.com/office/drawing/2014/main" id="{E482F0B5-EFF0-70E1-80A5-7CD5ED2F11DF}"/>
            </a:ext>
          </a:extLst>
        </cdr:cNvPr>
        <cdr:cNvSpPr txBox="1"/>
      </cdr:nvSpPr>
      <cdr:spPr>
        <a:xfrm xmlns:a="http://schemas.openxmlformats.org/drawingml/2006/main">
          <a:off x="2935605" y="254317"/>
          <a:ext cx="1476375" cy="5334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k-SK" sz="900"/>
            <a:t>Podľa</a:t>
          </a:r>
          <a:r>
            <a:rPr lang="sk-SK" sz="900" baseline="0"/>
            <a:t> počiatočných výdavkov na Vav</a:t>
          </a:r>
          <a:endParaRPr lang="sk-SK" sz="900"/>
        </a:p>
      </cdr:txBody>
    </cdr:sp>
  </cdr:relSizeAnchor>
</c:userShapes>
</file>

<file path=xl/drawings/drawing65.xml><?xml version="1.0" encoding="utf-8"?>
<xdr:wsDr xmlns:xdr="http://schemas.openxmlformats.org/drawingml/2006/spreadsheetDrawing" xmlns:a="http://schemas.openxmlformats.org/drawingml/2006/main">
  <xdr:twoCellAnchor>
    <xdr:from>
      <xdr:col>3</xdr:col>
      <xdr:colOff>9525</xdr:colOff>
      <xdr:row>4</xdr:row>
      <xdr:rowOff>0</xdr:rowOff>
    </xdr:from>
    <xdr:to>
      <xdr:col>10</xdr:col>
      <xdr:colOff>0</xdr:colOff>
      <xdr:row>19</xdr:row>
      <xdr:rowOff>171450</xdr:rowOff>
    </xdr:to>
    <xdr:graphicFrame macro="">
      <xdr:nvGraphicFramePr>
        <xdr:cNvPr id="5" name="Graf 1">
          <a:extLst>
            <a:ext uri="{FF2B5EF4-FFF2-40B4-BE49-F238E27FC236}">
              <a16:creationId xmlns:a16="http://schemas.microsoft.com/office/drawing/2014/main" id="{865FB6CD-3374-4693-B07B-D854B3A45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5</xdr:col>
      <xdr:colOff>0</xdr:colOff>
      <xdr:row>3</xdr:row>
      <xdr:rowOff>19050</xdr:rowOff>
    </xdr:from>
    <xdr:to>
      <xdr:col>10</xdr:col>
      <xdr:colOff>561975</xdr:colOff>
      <xdr:row>18</xdr:row>
      <xdr:rowOff>114300</xdr:rowOff>
    </xdr:to>
    <xdr:graphicFrame macro="">
      <xdr:nvGraphicFramePr>
        <xdr:cNvPr id="7" name="Graf 1">
          <a:extLst>
            <a:ext uri="{FF2B5EF4-FFF2-40B4-BE49-F238E27FC236}">
              <a16:creationId xmlns:a16="http://schemas.microsoft.com/office/drawing/2014/main" id="{601FAAB7-1886-4411-9EC6-D8851553EB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3</xdr:col>
      <xdr:colOff>28575</xdr:colOff>
      <xdr:row>4</xdr:row>
      <xdr:rowOff>9525</xdr:rowOff>
    </xdr:from>
    <xdr:to>
      <xdr:col>10</xdr:col>
      <xdr:colOff>333375</xdr:colOff>
      <xdr:row>18</xdr:row>
      <xdr:rowOff>85725</xdr:rowOff>
    </xdr:to>
    <xdr:graphicFrame macro="">
      <xdr:nvGraphicFramePr>
        <xdr:cNvPr id="7" name="Graf 1">
          <a:extLst>
            <a:ext uri="{FF2B5EF4-FFF2-40B4-BE49-F238E27FC236}">
              <a16:creationId xmlns:a16="http://schemas.microsoft.com/office/drawing/2014/main" id="{74FEA1AE-2375-4245-8BFF-0A5827F67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2</xdr:col>
      <xdr:colOff>104775</xdr:colOff>
      <xdr:row>3</xdr:row>
      <xdr:rowOff>47625</xdr:rowOff>
    </xdr:from>
    <xdr:to>
      <xdr:col>5</xdr:col>
      <xdr:colOff>1066800</xdr:colOff>
      <xdr:row>18</xdr:row>
      <xdr:rowOff>152400</xdr:rowOff>
    </xdr:to>
    <xdr:graphicFrame macro="">
      <xdr:nvGraphicFramePr>
        <xdr:cNvPr id="7" name="Graf 1">
          <a:extLst>
            <a:ext uri="{FF2B5EF4-FFF2-40B4-BE49-F238E27FC236}">
              <a16:creationId xmlns:a16="http://schemas.microsoft.com/office/drawing/2014/main" id="{3808E39E-E086-4AA4-9303-0B70B269A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12</xdr:col>
      <xdr:colOff>38100</xdr:colOff>
      <xdr:row>3</xdr:row>
      <xdr:rowOff>19050</xdr:rowOff>
    </xdr:from>
    <xdr:to>
      <xdr:col>14</xdr:col>
      <xdr:colOff>1238250</xdr:colOff>
      <xdr:row>15</xdr:row>
      <xdr:rowOff>133350</xdr:rowOff>
    </xdr:to>
    <xdr:graphicFrame macro="">
      <xdr:nvGraphicFramePr>
        <xdr:cNvPr id="2" name="Graf 1">
          <a:extLst>
            <a:ext uri="{FF2B5EF4-FFF2-40B4-BE49-F238E27FC236}">
              <a16:creationId xmlns:a16="http://schemas.microsoft.com/office/drawing/2014/main" id="{A1D17E36-3883-4F75-AF6A-E431C5B345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28575</xdr:colOff>
      <xdr:row>4</xdr:row>
      <xdr:rowOff>9525</xdr:rowOff>
    </xdr:from>
    <xdr:to>
      <xdr:col>11</xdr:col>
      <xdr:colOff>552450</xdr:colOff>
      <xdr:row>19</xdr:row>
      <xdr:rowOff>66675</xdr:rowOff>
    </xdr:to>
    <xdr:graphicFrame macro="">
      <xdr:nvGraphicFramePr>
        <xdr:cNvPr id="2" name="Graf 1">
          <a:extLst>
            <a:ext uri="{FF2B5EF4-FFF2-40B4-BE49-F238E27FC236}">
              <a16:creationId xmlns:a16="http://schemas.microsoft.com/office/drawing/2014/main" id="{12086115-2991-40CE-8458-5224DD2EE4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14</xdr:col>
      <xdr:colOff>57150</xdr:colOff>
      <xdr:row>3</xdr:row>
      <xdr:rowOff>19050</xdr:rowOff>
    </xdr:from>
    <xdr:to>
      <xdr:col>20</xdr:col>
      <xdr:colOff>28575</xdr:colOff>
      <xdr:row>17</xdr:row>
      <xdr:rowOff>123825</xdr:rowOff>
    </xdr:to>
    <xdr:graphicFrame macro="">
      <xdr:nvGraphicFramePr>
        <xdr:cNvPr id="3" name="Graf 2">
          <a:extLst>
            <a:ext uri="{FF2B5EF4-FFF2-40B4-BE49-F238E27FC236}">
              <a16:creationId xmlns:a16="http://schemas.microsoft.com/office/drawing/2014/main" id="{B3241542-272F-5CD0-A3A0-18ADDF1B6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3</xdr:col>
      <xdr:colOff>66675</xdr:colOff>
      <xdr:row>3</xdr:row>
      <xdr:rowOff>14287</xdr:rowOff>
    </xdr:from>
    <xdr:to>
      <xdr:col>11</xdr:col>
      <xdr:colOff>352425</xdr:colOff>
      <xdr:row>20</xdr:row>
      <xdr:rowOff>0</xdr:rowOff>
    </xdr:to>
    <xdr:graphicFrame macro="">
      <xdr:nvGraphicFramePr>
        <xdr:cNvPr id="4" name="Graf 3">
          <a:extLst>
            <a:ext uri="{FF2B5EF4-FFF2-40B4-BE49-F238E27FC236}">
              <a16:creationId xmlns:a16="http://schemas.microsoft.com/office/drawing/2014/main" id="{CF4D1FA4-6ACF-860F-8555-7A49AB94BD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5</xdr:col>
      <xdr:colOff>47625</xdr:colOff>
      <xdr:row>3</xdr:row>
      <xdr:rowOff>0</xdr:rowOff>
    </xdr:from>
    <xdr:to>
      <xdr:col>10</xdr:col>
      <xdr:colOff>561975</xdr:colOff>
      <xdr:row>18</xdr:row>
      <xdr:rowOff>104775</xdr:rowOff>
    </xdr:to>
    <xdr:graphicFrame macro="">
      <xdr:nvGraphicFramePr>
        <xdr:cNvPr id="10" name="Graf 2">
          <a:extLst>
            <a:ext uri="{FF2B5EF4-FFF2-40B4-BE49-F238E27FC236}">
              <a16:creationId xmlns:a16="http://schemas.microsoft.com/office/drawing/2014/main" id="{BBF1B396-4F8A-0393-A8AF-3CF2975806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3</xdr:col>
      <xdr:colOff>66675</xdr:colOff>
      <xdr:row>2</xdr:row>
      <xdr:rowOff>152400</xdr:rowOff>
    </xdr:from>
    <xdr:to>
      <xdr:col>10</xdr:col>
      <xdr:colOff>371475</xdr:colOff>
      <xdr:row>16</xdr:row>
      <xdr:rowOff>66675</xdr:rowOff>
    </xdr:to>
    <xdr:graphicFrame macro="">
      <xdr:nvGraphicFramePr>
        <xdr:cNvPr id="7" name="Graf 1">
          <a:extLst>
            <a:ext uri="{FF2B5EF4-FFF2-40B4-BE49-F238E27FC236}">
              <a16:creationId xmlns:a16="http://schemas.microsoft.com/office/drawing/2014/main" id="{0E0B876B-3CAC-F156-ED3A-FAEB48AA26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1</xdr:col>
      <xdr:colOff>19050</xdr:colOff>
      <xdr:row>10</xdr:row>
      <xdr:rowOff>57150</xdr:rowOff>
    </xdr:from>
    <xdr:to>
      <xdr:col>7</xdr:col>
      <xdr:colOff>552450</xdr:colOff>
      <xdr:row>26</xdr:row>
      <xdr:rowOff>133350</xdr:rowOff>
    </xdr:to>
    <xdr:graphicFrame macro="">
      <xdr:nvGraphicFramePr>
        <xdr:cNvPr id="16" name="Graf 7">
          <a:extLst>
            <a:ext uri="{FF2B5EF4-FFF2-40B4-BE49-F238E27FC236}">
              <a16:creationId xmlns:a16="http://schemas.microsoft.com/office/drawing/2014/main" id="{9BB0410E-AF1F-380B-F9CC-24F3C6C4CB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2</xdr:col>
      <xdr:colOff>600075</xdr:colOff>
      <xdr:row>3</xdr:row>
      <xdr:rowOff>4762</xdr:rowOff>
    </xdr:from>
    <xdr:to>
      <xdr:col>10</xdr:col>
      <xdr:colOff>295275</xdr:colOff>
      <xdr:row>19</xdr:row>
      <xdr:rowOff>157162</xdr:rowOff>
    </xdr:to>
    <xdr:graphicFrame macro="">
      <xdr:nvGraphicFramePr>
        <xdr:cNvPr id="5" name="Graf 4">
          <a:extLst>
            <a:ext uri="{FF2B5EF4-FFF2-40B4-BE49-F238E27FC236}">
              <a16:creationId xmlns:a16="http://schemas.microsoft.com/office/drawing/2014/main" id="{BA3A8306-D5E8-59BD-3D0E-936849133F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3</xdr:col>
      <xdr:colOff>56515</xdr:colOff>
      <xdr:row>2</xdr:row>
      <xdr:rowOff>158115</xdr:rowOff>
    </xdr:from>
    <xdr:to>
      <xdr:col>7</xdr:col>
      <xdr:colOff>257175</xdr:colOff>
      <xdr:row>17</xdr:row>
      <xdr:rowOff>76200</xdr:rowOff>
    </xdr:to>
    <xdr:graphicFrame macro="">
      <xdr:nvGraphicFramePr>
        <xdr:cNvPr id="2" name="Graf 1">
          <a:extLst>
            <a:ext uri="{FF2B5EF4-FFF2-40B4-BE49-F238E27FC236}">
              <a16:creationId xmlns:a16="http://schemas.microsoft.com/office/drawing/2014/main" id="{540C37CD-96AF-4297-A8B0-A87F9E8A9B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3</xdr:col>
      <xdr:colOff>66675</xdr:colOff>
      <xdr:row>3</xdr:row>
      <xdr:rowOff>28575</xdr:rowOff>
    </xdr:from>
    <xdr:to>
      <xdr:col>5</xdr:col>
      <xdr:colOff>485775</xdr:colOff>
      <xdr:row>15</xdr:row>
      <xdr:rowOff>123825</xdr:rowOff>
    </xdr:to>
    <xdr:graphicFrame macro="">
      <xdr:nvGraphicFramePr>
        <xdr:cNvPr id="3" name="Graf 4">
          <a:extLst>
            <a:ext uri="{FF2B5EF4-FFF2-40B4-BE49-F238E27FC236}">
              <a16:creationId xmlns:a16="http://schemas.microsoft.com/office/drawing/2014/main" id="{3A6389BA-7D36-4FC7-BD81-D5FF78E73F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4</xdr:col>
      <xdr:colOff>47625</xdr:colOff>
      <xdr:row>3</xdr:row>
      <xdr:rowOff>9525</xdr:rowOff>
    </xdr:from>
    <xdr:to>
      <xdr:col>9</xdr:col>
      <xdr:colOff>523875</xdr:colOff>
      <xdr:row>17</xdr:row>
      <xdr:rowOff>133350</xdr:rowOff>
    </xdr:to>
    <xdr:graphicFrame macro="">
      <xdr:nvGraphicFramePr>
        <xdr:cNvPr id="2" name="Graf 1">
          <a:extLst>
            <a:ext uri="{FF2B5EF4-FFF2-40B4-BE49-F238E27FC236}">
              <a16:creationId xmlns:a16="http://schemas.microsoft.com/office/drawing/2014/main" id="{3477FB3F-6C41-4CBD-978E-0746392884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4</xdr:col>
      <xdr:colOff>47625</xdr:colOff>
      <xdr:row>3</xdr:row>
      <xdr:rowOff>9525</xdr:rowOff>
    </xdr:from>
    <xdr:to>
      <xdr:col>15</xdr:col>
      <xdr:colOff>95250</xdr:colOff>
      <xdr:row>20</xdr:row>
      <xdr:rowOff>0</xdr:rowOff>
    </xdr:to>
    <xdr:graphicFrame macro="">
      <xdr:nvGraphicFramePr>
        <xdr:cNvPr id="2" name="Graf 1">
          <a:extLst>
            <a:ext uri="{FF2B5EF4-FFF2-40B4-BE49-F238E27FC236}">
              <a16:creationId xmlns:a16="http://schemas.microsoft.com/office/drawing/2014/main" id="{498A26C8-897A-4EBA-8CD9-8C17FD63D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4</xdr:row>
      <xdr:rowOff>9525</xdr:rowOff>
    </xdr:from>
    <xdr:to>
      <xdr:col>11</xdr:col>
      <xdr:colOff>76200</xdr:colOff>
      <xdr:row>22</xdr:row>
      <xdr:rowOff>123825</xdr:rowOff>
    </xdr:to>
    <xdr:graphicFrame macro="">
      <xdr:nvGraphicFramePr>
        <xdr:cNvPr id="2" name="Graf 1">
          <a:extLst>
            <a:ext uri="{FF2B5EF4-FFF2-40B4-BE49-F238E27FC236}">
              <a16:creationId xmlns:a16="http://schemas.microsoft.com/office/drawing/2014/main" id="{55F06B2A-560D-0C51-42C2-A970243EF3D0}"/>
            </a:ext>
            <a:ext uri="{147F2762-F138-4A5C-976F-8EAC2B608ADB}">
              <a16:predDERef xmlns:a16="http://schemas.microsoft.com/office/drawing/2014/main" pred="{0E855A84-5D7B-4EFF-A2DA-43F69340D6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7</xdr:col>
      <xdr:colOff>361950</xdr:colOff>
      <xdr:row>1</xdr:row>
      <xdr:rowOff>80962</xdr:rowOff>
    </xdr:from>
    <xdr:to>
      <xdr:col>13</xdr:col>
      <xdr:colOff>190500</xdr:colOff>
      <xdr:row>16</xdr:row>
      <xdr:rowOff>47625</xdr:rowOff>
    </xdr:to>
    <xdr:graphicFrame macro="">
      <xdr:nvGraphicFramePr>
        <xdr:cNvPr id="2" name="Graf 1">
          <a:extLst>
            <a:ext uri="{FF2B5EF4-FFF2-40B4-BE49-F238E27FC236}">
              <a16:creationId xmlns:a16="http://schemas.microsoft.com/office/drawing/2014/main" id="{7A9E597C-EADA-451D-BC30-CEDD3BB9D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1</xdr:col>
      <xdr:colOff>19050</xdr:colOff>
      <xdr:row>7</xdr:row>
      <xdr:rowOff>28575</xdr:rowOff>
    </xdr:from>
    <xdr:to>
      <xdr:col>9</xdr:col>
      <xdr:colOff>19050</xdr:colOff>
      <xdr:row>27</xdr:row>
      <xdr:rowOff>19050</xdr:rowOff>
    </xdr:to>
    <xdr:graphicFrame macro="">
      <xdr:nvGraphicFramePr>
        <xdr:cNvPr id="3" name="Graf 3">
          <a:extLst>
            <a:ext uri="{FF2B5EF4-FFF2-40B4-BE49-F238E27FC236}">
              <a16:creationId xmlns:a16="http://schemas.microsoft.com/office/drawing/2014/main" id="{7D14AF59-B749-4051-88A6-1CE1651801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3</xdr:col>
      <xdr:colOff>47625</xdr:colOff>
      <xdr:row>3</xdr:row>
      <xdr:rowOff>19050</xdr:rowOff>
    </xdr:from>
    <xdr:to>
      <xdr:col>8</xdr:col>
      <xdr:colOff>180975</xdr:colOff>
      <xdr:row>18</xdr:row>
      <xdr:rowOff>111442</xdr:rowOff>
    </xdr:to>
    <xdr:graphicFrame macro="">
      <xdr:nvGraphicFramePr>
        <xdr:cNvPr id="2" name="Graf 1">
          <a:extLst>
            <a:ext uri="{FF2B5EF4-FFF2-40B4-BE49-F238E27FC236}">
              <a16:creationId xmlns:a16="http://schemas.microsoft.com/office/drawing/2014/main" id="{9A65E9B0-C9E3-4365-B2F9-0FDDDB256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4</xdr:col>
      <xdr:colOff>19050</xdr:colOff>
      <xdr:row>3</xdr:row>
      <xdr:rowOff>19050</xdr:rowOff>
    </xdr:from>
    <xdr:to>
      <xdr:col>7</xdr:col>
      <xdr:colOff>914400</xdr:colOff>
      <xdr:row>16</xdr:row>
      <xdr:rowOff>133350</xdr:rowOff>
    </xdr:to>
    <xdr:graphicFrame macro="">
      <xdr:nvGraphicFramePr>
        <xdr:cNvPr id="5" name="Graf 2">
          <a:extLst>
            <a:ext uri="{FF2B5EF4-FFF2-40B4-BE49-F238E27FC236}">
              <a16:creationId xmlns:a16="http://schemas.microsoft.com/office/drawing/2014/main" id="{BB63D8CE-1402-418E-B05A-3C9BBEF4D3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xdr:colOff>
      <xdr:row>4</xdr:row>
      <xdr:rowOff>14287</xdr:rowOff>
    </xdr:from>
    <xdr:to>
      <xdr:col>8</xdr:col>
      <xdr:colOff>38100</xdr:colOff>
      <xdr:row>22</xdr:row>
      <xdr:rowOff>1</xdr:rowOff>
    </xdr:to>
    <xdr:graphicFrame macro="">
      <xdr:nvGraphicFramePr>
        <xdr:cNvPr id="4" name="Chart 3">
          <a:extLst>
            <a:ext uri="{FF2B5EF4-FFF2-40B4-BE49-F238E27FC236}">
              <a16:creationId xmlns:a16="http://schemas.microsoft.com/office/drawing/2014/main" id="{80EE04ED-390E-712B-85ED-D147F108E4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C57B0FF-9597-40D8-A345-27855F6F5C4F}" name="Tabuľka3" displayName="Tabuľka3" ref="A5:C13" totalsRowShown="0" headerRowDxfId="88" dataDxfId="87">
  <autoFilter ref="A5:C13" xr:uid="{0C57B0FF-9597-40D8-A345-27855F6F5C4F}"/>
  <sortState xmlns:xlrd2="http://schemas.microsoft.com/office/spreadsheetml/2017/richdata2" ref="A6:C13">
    <sortCondition ref="A5:A13"/>
  </sortState>
  <tableColumns count="3">
    <tableColumn id="1" xr3:uid="{AFA0321E-DD5B-432E-8D8E-EA37177B1110}" name="Publication Years" dataDxfId="86"/>
    <tableColumn id="2" xr3:uid="{9238EDA4-299A-40CF-9EB1-1FD0BAE7A8FD}" name="Publikácie bez MDPI" dataDxfId="85"/>
    <tableColumn id="3" xr3:uid="{804E5B48-C557-4F07-82ED-C807F0666173}" name="MDPI" dataDxfId="84"/>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2D846E3-2ADA-4DE6-8F23-BD91A5B7BAFF}" name="Tabuľka19" displayName="Tabuľka19" ref="A22:AH210" totalsRowShown="0" headerRowDxfId="83" dataDxfId="82">
  <autoFilter ref="A22:AH210" xr:uid="{00000000-0009-0000-0100-000001000000}"/>
  <tableColumns count="34">
    <tableColumn id="36" xr3:uid="{5C64C04E-E98A-4046-8D88-5B0D3736F91F}" name="Ústav" dataDxfId="81"/>
    <tableColumn id="2" xr3:uid="{6260D952-1C93-4B2B-9453-EF1DCBC2CDD7}" name="Rok" dataDxfId="80"/>
    <tableColumn id="3" xr3:uid="{13CF1EF7-8A6C-4628-A6EB-12BAE31DCEFB}" name="1. kapitola SAV (111)" dataDxfId="79"/>
    <tableColumn id="4" xr3:uid="{B60AD693-DA00-4AB0-8606-8237F9549B60}" name="VEGA" dataDxfId="78"/>
    <tableColumn id="5" xr3:uid="{1D9C1FDF-D88A-4EA0-AB7F-B0947B9C60DF}" name="MVTS výskumné projekty" dataDxfId="77"/>
    <tableColumn id="6" xr3:uid="{765AA490-B7D9-4B52-A627-536D8E15B041}" name="MVTS podpora" dataDxfId="76"/>
    <tableColumn id="7" xr3:uid="{B7A6095B-B136-47E6-8387-E8669E619777}" name="Mobility" dataDxfId="75"/>
    <tableColumn id="8" xr3:uid="{44F3510E-B146-4567-814A-9962FD713466}" name="SASPRO/MOREPRO" dataDxfId="74"/>
    <tableColumn id="9" xr3:uid="{95368E1E-BBB4-405C-BE57-D9C4408CB48C}" name="DoktoGrant" dataDxfId="73"/>
    <tableColumn id="10" xr3:uid="{667D2546-A562-4BFC-BBF3-A8D8114968F5}" name="Vydávanie časopisov" dataDxfId="72"/>
    <tableColumn id="11" xr3:uid="{3C8A3FBA-13D5-4694-8E1B-7AC772BF89D4}" name="Vedecká výchova (štipendiá)" dataDxfId="71"/>
    <tableColumn id="12" xr3:uid="{F2D75520-7BDC-46F8-A96C-5B9041733720}" name="VTS" dataDxfId="70"/>
    <tableColumn id="13" xr3:uid="{E866A0EC-8A54-4781-B2D9-8ADF1E598749}" name="OTAS (630)" dataDxfId="69"/>
    <tableColumn id="14" xr3:uid="{A56C63F9-88C7-4B25-8B06-698BC0763B3C}" name="Program štipendium SAV" dataDxfId="68"/>
    <tableColumn id="15" xr3:uid="{7C3272CF-A80A-4E07-9431-F40322737587}" name="Teplo - TÚV" dataDxfId="67"/>
    <tableColumn id="16" xr3:uid="{3A0E0F61-7AD1-4748-962E-0044A1884C27}" name="Transféry jednotlivcom (PN, odstupné, odchodné)" dataDxfId="66"/>
    <tableColumn id="17" xr3:uid="{34488416-B58C-4737-A124-91146EDA4D55}" name="Zdroje mimo SAV (72c, 11O3, 11S1, 3AA1, 3AA2)" dataDxfId="65"/>
    <tableColumn id="18" xr3:uid="{E09D1E06-37FA-4986-9B56-F7EB2A29A946}" name="2. ŠF EÚ vr. fin. zo ŠR" dataDxfId="64"/>
    <tableColumn id="19" xr3:uid="{17C70147-FE09-4863-BB1E-BC65F814FDB6}" name="ITMS Kvant, Zdravie" dataDxfId="63"/>
    <tableColumn id="20" xr3:uid="{78BC1501-0698-4656-B075-9F7832729C1F}" name="QUTE" dataDxfId="62"/>
    <tableColumn id="21" xr3:uid="{C9D358E3-178A-4B03-8C36-568D5C49DFF9}" name="3. medzinárodné grantové projekty" dataDxfId="61"/>
    <tableColumn id="22" xr3:uid="{F3DCF515-2FB2-4017-B018-604C5160AD11}" name="z toho: H2020" dataDxfId="60"/>
    <tableColumn id="23" xr3:uid="{4CAECED1-27FF-4919-A521-F7FB3AA99F26}" name="SASPRO" dataDxfId="59"/>
    <tableColumn id="24" xr3:uid="{69465D45-FFD2-4C35-BB4E-6E9AF3AE8FAB}" name="QUTE2" dataDxfId="58"/>
    <tableColumn id="25" xr3:uid="{AE71B843-4BB3-46C4-BF29-C684FF3289B5}" name="4. iné štátne a verejné zdroje (spolu)" dataDxfId="57"/>
    <tableColumn id="26" xr3:uid="{3F100C2E-0CD3-432B-8B78-1D0B488E9002}" name="APVV" dataDxfId="56"/>
    <tableColumn id="27" xr3:uid="{F458AC0D-0BB9-43EA-A32F-7B4A5641ABF0}" name="podpora z kapitoly MŠVVaŠ SR (stimuly)" dataDxfId="55"/>
    <tableColumn id="28" xr3:uid="{7EA59AD8-D5AE-4ABB-8714-7DB0CAE4DEB7}" name="ITMS Zdravie" dataDxfId="54"/>
    <tableColumn id="29" xr3:uid="{BD6A8497-C9E8-4F1B-B9FB-0C6887D15AC1}" name="ITMS Kvant" dataDxfId="53"/>
    <tableColumn id="30" xr3:uid="{5BA420B0-B816-4E4D-AB2B-AA0143321FF2}" name="Úrad vlády - Plán obnovy" dataDxfId="52"/>
    <tableColumn id="31" xr3:uid="{167D9F41-428A-4AD5-9F42-61A398EC9E98}" name="5. ostatné zdroje" dataDxfId="51"/>
    <tableColumn id="32" xr3:uid="{73C28823-FACF-4559-BF06-F4AFC1964E11}" name="Príjmy z prenájmu" dataDxfId="50"/>
    <tableColumn id="33" xr3:uid="{4D0EC6D1-4F1D-47B5-8774-8DBCAA1894F5}" name="Príjmy z podnikateľskej činnosti" dataDxfId="49"/>
    <tableColumn id="34" xr3:uid="{BCDF10C5-B6A4-451A-ADE0-7A75A984D837}" name="Príjmy z expertnej činnosti a služieb" dataDxfId="4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A93C21C-C841-42FC-B478-963F99B4C572}" name="Tabuľka193" displayName="Tabuľka193" ref="A27:AH74" totalsRowShown="0" headerRowDxfId="47" dataDxfId="46">
  <autoFilter ref="A27:AH74" xr:uid="{00000000-0009-0000-0100-000002000000}"/>
  <tableColumns count="34">
    <tableColumn id="36" xr3:uid="{CBBE3D58-F8C7-4A5A-8604-77A2FE32B452}" name="Ústav" dataDxfId="45"/>
    <tableColumn id="2" xr3:uid="{F9873966-2757-4E9A-B780-9D2DA6B17924}" name="Rok" dataDxfId="44"/>
    <tableColumn id="3" xr3:uid="{18F78E98-C52C-481A-BBDE-BEEBEE9D6580}" name="1. kapitola SAV (111)" dataDxfId="43"/>
    <tableColumn id="4" xr3:uid="{389EC733-E3DD-4A1D-BC45-7AA852002D03}" name="VEGA" dataDxfId="42"/>
    <tableColumn id="5" xr3:uid="{800D8A3F-E515-4D17-BB48-A100456FDADE}" name="MVTS výskumné projekty" dataDxfId="41"/>
    <tableColumn id="6" xr3:uid="{7A4C5F87-4F42-44B4-B0BF-36EA9F7A75D3}" name="MVTS podpora" dataDxfId="40"/>
    <tableColumn id="7" xr3:uid="{BEBC033D-D109-4182-A109-EF08142EF3DB}" name="Mobility" dataDxfId="39"/>
    <tableColumn id="8" xr3:uid="{E92BF1C4-0D29-430E-946D-8B0A1542D55E}" name="SASPRO/MOREPRO" dataDxfId="38"/>
    <tableColumn id="9" xr3:uid="{C70D646C-9B7A-4BCE-93BB-BEBE663CD148}" name="DoktoGrant" dataDxfId="37"/>
    <tableColumn id="10" xr3:uid="{75059636-179C-4981-A598-61D350A3F156}" name="Vydávanie časopisov" dataDxfId="36"/>
    <tableColumn id="11" xr3:uid="{FA9E2889-C666-43D7-8BBB-1797CAB575A4}" name="Vedecká výchova (štipendiá)" dataDxfId="35"/>
    <tableColumn id="12" xr3:uid="{3AAEC2FF-CAAF-4039-A0F1-3602F59D420D}" name="VTS" dataDxfId="34"/>
    <tableColumn id="13" xr3:uid="{0CC0188C-4715-47C3-AA24-44860CC33240}" name="OTAS (630)" dataDxfId="33"/>
    <tableColumn id="14" xr3:uid="{6567C6B9-D874-4DB4-AE46-549AC6192CB1}" name="Program štipendium SAV" dataDxfId="32"/>
    <tableColumn id="15" xr3:uid="{F0FFCFCD-F107-4713-837F-306D213C8D65}" name="Teplo - TÚV" dataDxfId="31"/>
    <tableColumn id="16" xr3:uid="{FB4C8ED7-0B82-4F00-ABBE-EE66A88EC350}" name="Transféry jednotlivcom (PN, odstupné, odchodné)" dataDxfId="30"/>
    <tableColumn id="17" xr3:uid="{79FAE3E3-AD9E-4C7E-8310-5DF44FD77FF7}" name="Zdroje mimo SAV (72c, 11O3, 11S1, 3AA1, 3AA2)" dataDxfId="29"/>
    <tableColumn id="18" xr3:uid="{BDED60F9-3B8E-44C0-B21F-178C6731CABE}" name="2. ŠF EÚ vr. fin. zo ŠR" dataDxfId="28"/>
    <tableColumn id="19" xr3:uid="{789AFBC7-55BC-4D01-9774-BE3613E5233E}" name="ITMS Kvant, Zdravie" dataDxfId="27"/>
    <tableColumn id="20" xr3:uid="{C0097637-FD76-4A20-BFEB-E2BA5C97380F}" name="QUTE" dataDxfId="26"/>
    <tableColumn id="21" xr3:uid="{1646EABE-0A75-4854-B90C-85DF78F41FA6}" name="3. medzinárodné grantové projekty" dataDxfId="25"/>
    <tableColumn id="22" xr3:uid="{BD1900C2-E2FC-4B6C-A4F4-7801C14CD191}" name="z toho: H2020" dataDxfId="24"/>
    <tableColumn id="23" xr3:uid="{DD6E1DE9-D9E2-4222-8D2F-56411DDE69B1}" name="SASPRO" dataDxfId="23"/>
    <tableColumn id="24" xr3:uid="{87C41E79-96BE-49FE-9122-FE6D622CA88B}" name="QUTE2" dataDxfId="22"/>
    <tableColumn id="25" xr3:uid="{B7187D48-1FD0-49BA-851B-F2AB2C7E9F1C}" name="4. iné štátne a verejné zdroje (spolu)" dataDxfId="21"/>
    <tableColumn id="26" xr3:uid="{91D6C9BA-4F4B-4B46-A22B-5D1DA20D03BF}" name="APVV" dataDxfId="20"/>
    <tableColumn id="27" xr3:uid="{921ADA25-E28C-40DF-B5AC-4F48E5AC9827}" name="podpora z kapitoly MŠVVaŠ SR (stimuly)" dataDxfId="19"/>
    <tableColumn id="28" xr3:uid="{7AF109BC-F0BC-4374-8744-4DBA75D35E21}" name="ITMS Zdravie" dataDxfId="18"/>
    <tableColumn id="29" xr3:uid="{FE60F8C5-718E-46AC-B380-2AD460442002}" name="ITMS Kvant" dataDxfId="17"/>
    <tableColumn id="30" xr3:uid="{3BB04C7B-A91E-4EC5-BCB1-6709C8D34B49}" name="Úrad vlády - Plán obnovy" dataDxfId="16"/>
    <tableColumn id="31" xr3:uid="{6AEF31A0-8C21-48ED-835C-94534EB90020}" name="5. ostatné zdroje" dataDxfId="15"/>
    <tableColumn id="32" xr3:uid="{C471990A-6E24-4A3E-850A-57220C812734}" name="Príjmy z prenájmu" dataDxfId="14"/>
    <tableColumn id="33" xr3:uid="{3025D2B8-9687-4A81-9B11-95CD10A3353E}" name="Príjmy z podnikateľskej činnosti" dataDxfId="13"/>
    <tableColumn id="34" xr3:uid="{B8081A7D-85BC-4010-90A6-3217B56AE614}" name="Príjmy z expertnej činnosti a služieb" dataDxfId="1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B23588-C691-4E4B-BDA1-14D0057F7AE3}" name="Tabuľka14" displayName="Tabuľka14" ref="A4:B30" totalsRowShown="0" headerRowDxfId="9" dataDxfId="8" headerRowCellStyle="Normálna 2">
  <autoFilter ref="A4:B30" xr:uid="{42B45C98-41BC-46BF-9159-E13DE20DBAF9}"/>
  <sortState xmlns:xlrd2="http://schemas.microsoft.com/office/spreadsheetml/2017/richdata2" ref="A5:B30">
    <sortCondition descending="1" ref="B4:B30"/>
  </sortState>
  <tableColumns count="2">
    <tableColumn id="1" xr3:uid="{1387BEE2-35F6-490E-8372-52C0729AD9D7}" name="Map area name" dataDxfId="7" dataCellStyle="Normálna 2"/>
    <tableColumn id="2" xr3:uid="{2CE1D94D-E2F9-4A5C-8ACB-0FEEB5EC4A1A}" name="B-index" dataDxfId="6" dataCellStyle="Normálna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A9CCFC-F3C6-4F5D-A71E-8520D51FE084}" name="Tabuľka27" displayName="Tabuľka27" ref="A4:B38" totalsRowShown="0" headerRowDxfId="5" dataDxfId="3" headerRowBorderDxfId="4" tableBorderDxfId="2">
  <autoFilter ref="A4:B38" xr:uid="{7A62A545-C970-4126-ACC2-E75E8DCCB06D}"/>
  <sortState xmlns:xlrd2="http://schemas.microsoft.com/office/spreadsheetml/2017/richdata2" ref="A5:B38">
    <sortCondition descending="1" ref="B4:B38"/>
  </sortState>
  <tableColumns count="2">
    <tableColumn id="1" xr3:uid="{2F6B11CD-C490-4CBC-8DA8-6DC72150A494}" name="ISO" dataDxfId="1"/>
    <tableColumn id="2" xr3:uid="{721501E5-20BB-4C17-A24F-F5F1F19AC5B3}" name="Nepriama podpora" dataDxfId="0"/>
  </tableColumns>
  <tableStyleInfo showFirstColumn="0" showLastColumn="0" showRowStripes="1" showColumnStripes="0"/>
</table>
</file>

<file path=xl/theme/theme1.xml><?xml version="1.0" encoding="utf-8"?>
<a:theme xmlns:a="http://schemas.openxmlformats.org/drawingml/2006/main" name="Motív Office">
  <a:themeElements>
    <a:clrScheme name="VAIA paleta farieb">
      <a:dk1>
        <a:srgbClr val="000000"/>
      </a:dk1>
      <a:lt1>
        <a:srgbClr val="FFFFFF"/>
      </a:lt1>
      <a:dk2>
        <a:srgbClr val="00C5DB"/>
      </a:dk2>
      <a:lt2>
        <a:srgbClr val="1E22AA"/>
      </a:lt2>
      <a:accent1>
        <a:srgbClr val="E10600"/>
      </a:accent1>
      <a:accent2>
        <a:srgbClr val="FF6900"/>
      </a:accent2>
      <a:accent3>
        <a:srgbClr val="4A53B8"/>
      </a:accent3>
      <a:accent4>
        <a:srgbClr val="6FDCE8"/>
      </a:accent4>
      <a:accent5>
        <a:srgbClr val="E04943"/>
      </a:accent5>
      <a:accent6>
        <a:srgbClr val="FF974D"/>
      </a:accent6>
      <a:hlink>
        <a:srgbClr val="293B97"/>
      </a:hlink>
      <a:folHlink>
        <a:srgbClr val="00C5D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7.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hyperlink" Target="https://op.europa.eu/en/publication-detail/-/publication/7f5a67ae-8b8e-11eb-b85c-01aa75ed71a1/language-en" TargetMode="External"/><Relationship Id="rId1" Type="http://schemas.openxmlformats.org/officeDocument/2006/relationships/hyperlink" Target="https://digital-strategy.ec.europa.eu/en/library/benchmarking-innovation-procurement-investments-and-policy-frameworks-across-europe"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13" Type="http://schemas.openxmlformats.org/officeDocument/2006/relationships/hyperlink" Target="http://localhost/OECDStat_Metadata/ShowMetadata.ashx?Dataset=EAG_NEAC&amp;Coords=%5bINDICATOR%5d.%5bNEAC_SHARE_EA%5d,%5bYEAR%5d.%5b9999%5d,%5bAGE%5d.%5bY25T34%5d,%5bSEX%5d.%5bT%5d,%5bFIELD%5d.%5bT%5d,%5bISC11A%5d.%5bL8%5d,%5bMEASURE%5d.%5bVALUE%5d,%5bCOUNTRY%5d.%5bJPN%5d&amp;ShowOnWeb=true&amp;Lang=en" TargetMode="External"/><Relationship Id="rId18" Type="http://schemas.openxmlformats.org/officeDocument/2006/relationships/hyperlink" Target="http://localhost/OECDStat_Metadata/ShowMetadata.ashx?Dataset=EAG_NEAC&amp;Coords=%5bINDICATOR%5d.%5bNEAC_SHARE_EA%5d,%5bYEAR%5d.%5b9999%5d,%5bAGE%5d.%5bY25T34%5d,%5bSEX%5d.%5bT%5d,%5bFIELD%5d.%5bT%5d,%5bISC11A%5d.%5bL0T2%5d,%5bMEASURE%5d.%5bVALUE%5d,%5bCOUNTRY%5d.%5bGBR%5d&amp;ShowOnWeb=true&amp;Lang=en" TargetMode="External"/><Relationship Id="rId26" Type="http://schemas.openxmlformats.org/officeDocument/2006/relationships/hyperlink" Target="http://localhost/OECDStat_Metadata/ShowMetadata.ashx?Dataset=EAG_NEAC&amp;Coords=%5bINDICATOR%5d.%5bNEAC_SHARE_EA%5d,%5bYEAR%5d.%5b9999%5d,%5bAGE%5d.%5bY25T34%5d,%5bSEX%5d.%5bT%5d,%5bFIELD%5d.%5bT%5d,%5bISC11A%5d.%5bL3T4%5d,%5bMEASURE%5d.%5bVALUE%5d,%5bCOUNTRY%5d.%5bARG%5d&amp;ShowOnWeb=true&amp;Lang=en" TargetMode="External"/><Relationship Id="rId39" Type="http://schemas.openxmlformats.org/officeDocument/2006/relationships/drawing" Target="../drawings/drawing24.xml"/><Relationship Id="rId21" Type="http://schemas.openxmlformats.org/officeDocument/2006/relationships/hyperlink" Target="http://localhost/OECDStat_Metadata/ShowMetadata.ashx?Dataset=EAG_NEAC&amp;Coords=%5bINDICATOR%5d.%5bNEAC_SHARE_EA%5d,%5bYEAR%5d.%5b9999%5d,%5bAGE%5d.%5bY25T34%5d,%5bSEX%5d.%5bT%5d,%5bFIELD%5d.%5bT%5d,%5bISC11A%5d.%5bL5%5d,%5bMEASURE%5d.%5bVALUE%5d,%5bCOUNTRY%5d.%5bGBR%5d&amp;ShowOnWeb=true&amp;Lang=en" TargetMode="External"/><Relationship Id="rId34" Type="http://schemas.openxmlformats.org/officeDocument/2006/relationships/hyperlink" Target="http://localhost/OECDStat_Metadata/ShowMetadata.ashx?Dataset=EAG_NEAC&amp;Coords=%5bINDICATOR%5d.%5bNEAC_SHARE_EA%5d,%5bYEAR%5d.%5b9999%5d,%5bAGE%5d.%5bY25T34%5d,%5bSEX%5d.%5bT%5d,%5bFIELD%5d.%5bT%5d,%5bISC11A%5d.%5bL6%5d,%5bMEASURE%5d.%5bVALUE%5d,%5bCOUNTRY%5d.%5bIND%5d&amp;ShowOnWeb=true&amp;Lang=en" TargetMode="External"/><Relationship Id="rId7" Type="http://schemas.openxmlformats.org/officeDocument/2006/relationships/hyperlink" Target="http://localhost/OECDStat_Metadata/ShowMetadata.ashx?Dataset=EAG_NEAC&amp;Coords=%5bINDICATOR%5d.%5bNEAC_SHARE_EA%5d,%5bYEAR%5d.%5b9999%5d,%5bAGE%5d.%5bY25T34%5d,%5bSEX%5d.%5bT%5d,%5bFIELD%5d.%5bT%5d,%5bISC11A%5d.%5bL0T2%5d,%5bMEASURE%5d.%5bVALUE%5d,%5bCOUNTRY%5d.%5bJPN%5d&amp;ShowOnWeb=true&amp;Lang=en" TargetMode="External"/><Relationship Id="rId2" Type="http://schemas.openxmlformats.org/officeDocument/2006/relationships/hyperlink" Target="http://localhost/OECDStat_Metadata/ShowMetadata.ashx?Dataset=EAG_NEAC&amp;Coords=%5bINDICATOR%5d.%5bNEAC_SHARE_EA%5d,%5bYEAR%5d.%5b9999%5d,%5bAGE%5d.%5bY25T34%5d,%5bSEX%5d.%5bT%5d,%5bFIELD%5d.%5bT%5d,%5bISC11A%5d.%5bL7%5d,%5bMEASURE%5d.%5bVALUE%5d,%5bCOUNTRY%5d.%5bCHL%5d&amp;ShowOnWeb=true&amp;Lang=en" TargetMode="External"/><Relationship Id="rId16" Type="http://schemas.openxmlformats.org/officeDocument/2006/relationships/hyperlink" Target="http://localhost/OECDStat_Metadata/ShowMetadata.ashx?Dataset=EAG_NEAC&amp;Coords=%5bINDICATOR%5d.%5bNEAC_SHARE_EA%5d,%5bYEAR%5d.%5b9999%5d,%5bAGE%5d.%5bY25T34%5d,%5bSEX%5d.%5bT%5d,%5bFIELD%5d.%5bT%5d,%5bISC11A%5d.%5bL7%5d,%5bMEASURE%5d.%5bVALUE%5d,%5bCOUNTRY%5d.%5bCHE%5d&amp;ShowOnWeb=true&amp;Lang=en" TargetMode="External"/><Relationship Id="rId20" Type="http://schemas.openxmlformats.org/officeDocument/2006/relationships/hyperlink" Target="http://localhost/OECDStat_Metadata/ShowMetadata.ashx?Dataset=EAG_NEAC&amp;Coords=%5bINDICATOR%5d.%5bNEAC_SHARE_EA%5d,%5bYEAR%5d.%5b9999%5d,%5bAGE%5d.%5bY25T34%5d,%5bSEX%5d.%5bT%5d,%5bFIELD%5d.%5bT%5d,%5bISC11A%5d.%5bL5T8%5d,%5bMEASURE%5d.%5bVALUE%5d,%5bCOUNTRY%5d.%5bGBR%5d&amp;ShowOnWeb=true&amp;Lang=en" TargetMode="External"/><Relationship Id="rId29" Type="http://schemas.openxmlformats.org/officeDocument/2006/relationships/hyperlink" Target="http://localhost/OECDStat_Metadata/ShowMetadata.ashx?Dataset=EAG_NEAC&amp;Coords=%5bINDICATOR%5d.%5bNEAC_SHARE_EA%5d,%5bYEAR%5d.%5b9999%5d,%5bAGE%5d.%5bY25T34%5d,%5bSEX%5d.%5bT%5d,%5bFIELD%5d.%5bT%5d,%5bISC11A%5d.%5bL6%5d,%5bMEASURE%5d.%5bVALUE%5d,%5bCOUNTRY%5d.%5bARG%5d&amp;ShowOnWeb=true&amp;Lang=en" TargetMode="External"/><Relationship Id="rId41" Type="http://schemas.openxmlformats.org/officeDocument/2006/relationships/comments" Target="../comments3.xml"/><Relationship Id="rId1" Type="http://schemas.openxmlformats.org/officeDocument/2006/relationships/hyperlink" Target="http://localhost/OECDStat_Metadata/ShowMetadata.ashx?Dataset=EAG_NEAC&amp;Coords=%5bINDICATOR%5d.%5bNEAC_SHARE_EA%5d,%5bYEAR%5d.%5b9999%5d,%5bAGE%5d.%5bY25T34%5d,%5bSEX%5d.%5bT%5d,%5bFIELD%5d.%5bT%5d,%5bISC11A%5d.%5bL7%5d,%5bMEASURE%5d.%5bVALUE%5d,%5bCOUNTRY%5d.%5bCAN%5d&amp;ShowOnWeb=true&amp;Lang=en" TargetMode="External"/><Relationship Id="rId6" Type="http://schemas.openxmlformats.org/officeDocument/2006/relationships/hyperlink" Target="http://localhost/OECDStat_Metadata/ShowMetadata.ashx?Dataset=EAG_NEAC&amp;Coords=%5bCOUNTRY%5d.%5bISR%5d&amp;ShowOnWeb=true&amp;Lang=en" TargetMode="External"/><Relationship Id="rId11" Type="http://schemas.openxmlformats.org/officeDocument/2006/relationships/hyperlink" Target="http://localhost/OECDStat_Metadata/ShowMetadata.ashx?Dataset=EAG_NEAC&amp;Coords=%5bINDICATOR%5d.%5bNEAC_SHARE_EA%5d,%5bYEAR%5d.%5b9999%5d,%5bAGE%5d.%5bY25T34%5d,%5bSEX%5d.%5bT%5d,%5bFIELD%5d.%5bT%5d,%5bISC11A%5d.%5bL6%5d,%5bMEASURE%5d.%5bVALUE%5d,%5bCOUNTRY%5d.%5bJPN%5d&amp;ShowOnWeb=true&amp;Lang=en" TargetMode="External"/><Relationship Id="rId24" Type="http://schemas.openxmlformats.org/officeDocument/2006/relationships/hyperlink" Target="http://localhost/OECDStat_Metadata/ShowMetadata.ashx?Dataset=EAG_NEAC&amp;Coords=%5bINDICATOR%5d.%5bNEAC_SHARE_EA%5d,%5bYEAR%5d.%5b9999%5d,%5bAGE%5d.%5bY25T34%5d,%5bSEX%5d.%5bT%5d,%5bFIELD%5d.%5bT%5d,%5bISC11A%5d.%5bL8%5d,%5bMEASURE%5d.%5bVALUE%5d,%5bCOUNTRY%5d.%5bGBR%5d&amp;ShowOnWeb=true&amp;Lang=en" TargetMode="External"/><Relationship Id="rId32" Type="http://schemas.openxmlformats.org/officeDocument/2006/relationships/hyperlink" Target="http://localhost/OECDStat_Metadata/ShowMetadata.ashx?Dataset=EAG_NEAC&amp;Coords=%5bINDICATOR%5d.%5bNEAC_SHARE_EA%5d,%5bYEAR%5d.%5b9999%5d,%5bAGE%5d.%5bY25T34%5d,%5bSEX%5d.%5bT%5d,%5bFIELD%5d.%5bT%5d,%5bISC11A%5d.%5bL6%5d,%5bMEASURE%5d.%5bVALUE%5d,%5bCOUNTRY%5d.%5bBRA%5d&amp;ShowOnWeb=true&amp;Lang=en" TargetMode="External"/><Relationship Id="rId37" Type="http://schemas.openxmlformats.org/officeDocument/2006/relationships/hyperlink" Target="https://stats-3.oecd.org/index.aspx?DatasetCode=EAG_NEAC" TargetMode="External"/><Relationship Id="rId40" Type="http://schemas.openxmlformats.org/officeDocument/2006/relationships/vmlDrawing" Target="../drawings/vmlDrawing3.vml"/><Relationship Id="rId5" Type="http://schemas.openxmlformats.org/officeDocument/2006/relationships/hyperlink" Target="http://localhost/OECDStat_Metadata/ShowMetadata.ashx?Dataset=EAG_NEAC&amp;Coords=%5bCOUNTRY%5d.%5bDEU%5d&amp;ShowOnWeb=true&amp;Lang=en" TargetMode="External"/><Relationship Id="rId15" Type="http://schemas.openxmlformats.org/officeDocument/2006/relationships/hyperlink" Target="http://localhost/OECDStat_Metadata/ShowMetadata.ashx?Dataset=EAG_NEAC&amp;Coords=%5bINDICATOR%5d.%5bNEAC_SHARE_EA%5d,%5bYEAR%5d.%5b9999%5d,%5bAGE%5d.%5bY25T34%5d,%5bSEX%5d.%5bT%5d,%5bFIELD%5d.%5bT%5d,%5bISC11A%5d.%5bL6%5d,%5bMEASURE%5d.%5bVALUE%5d,%5bCOUNTRY%5d.%5bCHE%5d&amp;ShowOnWeb=true&amp;Lang=en" TargetMode="External"/><Relationship Id="rId23" Type="http://schemas.openxmlformats.org/officeDocument/2006/relationships/hyperlink" Target="http://localhost/OECDStat_Metadata/ShowMetadata.ashx?Dataset=EAG_NEAC&amp;Coords=%5bINDICATOR%5d.%5bNEAC_SHARE_EA%5d,%5bYEAR%5d.%5b9999%5d,%5bAGE%5d.%5bY25T34%5d,%5bSEX%5d.%5bT%5d,%5bFIELD%5d.%5bT%5d,%5bISC11A%5d.%5bL7%5d,%5bMEASURE%5d.%5bVALUE%5d,%5bCOUNTRY%5d.%5bGBR%5d&amp;ShowOnWeb=true&amp;Lang=en" TargetMode="External"/><Relationship Id="rId28" Type="http://schemas.openxmlformats.org/officeDocument/2006/relationships/hyperlink" Target="http://localhost/OECDStat_Metadata/ShowMetadata.ashx?Dataset=EAG_NEAC&amp;Coords=%5bINDICATOR%5d.%5bNEAC_SHARE_EA%5d,%5bYEAR%5d.%5b9999%5d,%5bAGE%5d.%5bY25T34%5d,%5bSEX%5d.%5bT%5d,%5bFIELD%5d.%5bT%5d,%5bISC11A%5d.%5bL5%5d,%5bMEASURE%5d.%5bVALUE%5d,%5bCOUNTRY%5d.%5bARG%5d&amp;ShowOnWeb=true&amp;Lang=en" TargetMode="External"/><Relationship Id="rId36" Type="http://schemas.openxmlformats.org/officeDocument/2006/relationships/hyperlink" Target="http://localhost/OECDStat_Metadata/ShowMetadata.ashx?Dataset=EAG_NEAC&amp;Coords=%5bINDICATOR%5d.%5bNEAC_SHARE_EA%5d,%5bYEAR%5d.%5b9999%5d,%5bAGE%5d.%5bY25T34%5d,%5bSEX%5d.%5bT%5d,%5bFIELD%5d.%5bT%5d,%5bISC11A%5d.%5bL7%5d,%5bMEASURE%5d.%5bVALUE%5d,%5bCOUNTRY%5d.%5bZAF%5d&amp;ShowOnWeb=true&amp;Lang=en" TargetMode="External"/><Relationship Id="rId10" Type="http://schemas.openxmlformats.org/officeDocument/2006/relationships/hyperlink" Target="http://localhost/OECDStat_Metadata/ShowMetadata.ashx?Dataset=EAG_NEAC&amp;Coords=%5bINDICATOR%5d.%5bNEAC_SHARE_EA%5d,%5bYEAR%5d.%5b9999%5d,%5bAGE%5d.%5bY25T34%5d,%5bSEX%5d.%5bT%5d,%5bFIELD%5d.%5bT%5d,%5bISC11A%5d.%5bL5%5d,%5bMEASURE%5d.%5bVALUE%5d,%5bCOUNTRY%5d.%5bJPN%5d&amp;ShowOnWeb=true&amp;Lang=en" TargetMode="External"/><Relationship Id="rId19" Type="http://schemas.openxmlformats.org/officeDocument/2006/relationships/hyperlink" Target="http://localhost/OECDStat_Metadata/ShowMetadata.ashx?Dataset=EAG_NEAC&amp;Coords=%5bINDICATOR%5d.%5bNEAC_SHARE_EA%5d,%5bYEAR%5d.%5b9999%5d,%5bAGE%5d.%5bY25T34%5d,%5bSEX%5d.%5bT%5d,%5bFIELD%5d.%5bT%5d,%5bISC11A%5d.%5bL3T4%5d,%5bMEASURE%5d.%5bVALUE%5d,%5bCOUNTRY%5d.%5bGBR%5d&amp;ShowOnWeb=true&amp;Lang=en" TargetMode="External"/><Relationship Id="rId31" Type="http://schemas.openxmlformats.org/officeDocument/2006/relationships/hyperlink" Target="http://localhost/OECDStat_Metadata/ShowMetadata.ashx?Dataset=EAG_NEAC&amp;Coords=%5bINDICATOR%5d.%5bNEAC_SHARE_EA%5d,%5bYEAR%5d.%5b9999%5d,%5bAGE%5d.%5bY25T34%5d,%5bSEX%5d.%5bT%5d,%5bFIELD%5d.%5bT%5d,%5bISC11A%5d.%5bL8%5d,%5bMEASURE%5d.%5bVALUE%5d,%5bCOUNTRY%5d.%5bARG%5d&amp;ShowOnWeb=true&amp;Lang=en" TargetMode="External"/><Relationship Id="rId4" Type="http://schemas.openxmlformats.org/officeDocument/2006/relationships/hyperlink" Target="http://localhost/OECDStat_Metadata/ShowMetadata.ashx?Dataset=EAG_NEAC&amp;Coords=%5bINDICATOR%5d.%5bNEAC_SHARE_EA%5d,%5bYEAR%5d.%5b9999%5d,%5bAGE%5d.%5bY25T34%5d,%5bSEX%5d.%5bT%5d,%5bFIELD%5d.%5bT%5d,%5bISC11A%5d.%5bL7%5d,%5bMEASURE%5d.%5bVALUE%5d,%5bCOUNTRY%5d.%5bCRI%5d&amp;ShowOnWeb=true&amp;Lang=en" TargetMode="External"/><Relationship Id="rId9" Type="http://schemas.openxmlformats.org/officeDocument/2006/relationships/hyperlink" Target="http://localhost/OECDStat_Metadata/ShowMetadata.ashx?Dataset=EAG_NEAC&amp;Coords=%5bINDICATOR%5d.%5bNEAC_SHARE_EA%5d,%5bYEAR%5d.%5b9999%5d,%5bAGE%5d.%5bY25T34%5d,%5bSEX%5d.%5bT%5d,%5bFIELD%5d.%5bT%5d,%5bISC11A%5d.%5bL5T8%5d,%5bMEASURE%5d.%5bVALUE%5d,%5bCOUNTRY%5d.%5bJPN%5d&amp;ShowOnWeb=true&amp;Lang=en" TargetMode="External"/><Relationship Id="rId14" Type="http://schemas.openxmlformats.org/officeDocument/2006/relationships/hyperlink" Target="http://localhost/OECDStat_Metadata/ShowMetadata.ashx?Dataset=EAG_NEAC&amp;Coords=%5bINDICATOR%5d.%5bNEAC_SHARE_EA%5d,%5bYEAR%5d.%5b9999%5d,%5bAGE%5d.%5bY25T34%5d,%5bSEX%5d.%5bT%5d,%5bFIELD%5d.%5bT%5d,%5bISC11A%5d.%5bL7%5d,%5bMEASURE%5d.%5bVALUE%5d,%5bCOUNTRY%5d.%5bKOR%5d&amp;ShowOnWeb=true&amp;Lang=en" TargetMode="External"/><Relationship Id="rId22" Type="http://schemas.openxmlformats.org/officeDocument/2006/relationships/hyperlink" Target="http://localhost/OECDStat_Metadata/ShowMetadata.ashx?Dataset=EAG_NEAC&amp;Coords=%5bINDICATOR%5d.%5bNEAC_SHARE_EA%5d,%5bYEAR%5d.%5b9999%5d,%5bAGE%5d.%5bY25T34%5d,%5bSEX%5d.%5bT%5d,%5bFIELD%5d.%5bT%5d,%5bISC11A%5d.%5bL6%5d,%5bMEASURE%5d.%5bVALUE%5d,%5bCOUNTRY%5d.%5bGBR%5d&amp;ShowOnWeb=true&amp;Lang=en" TargetMode="External"/><Relationship Id="rId27" Type="http://schemas.openxmlformats.org/officeDocument/2006/relationships/hyperlink" Target="http://localhost/OECDStat_Metadata/ShowMetadata.ashx?Dataset=EAG_NEAC&amp;Coords=%5bINDICATOR%5d.%5bNEAC_SHARE_EA%5d,%5bYEAR%5d.%5b9999%5d,%5bAGE%5d.%5bY25T34%5d,%5bSEX%5d.%5bT%5d,%5bFIELD%5d.%5bT%5d,%5bISC11A%5d.%5bL5T8%5d,%5bMEASURE%5d.%5bVALUE%5d,%5bCOUNTRY%5d.%5bARG%5d&amp;ShowOnWeb=true&amp;Lang=en" TargetMode="External"/><Relationship Id="rId30" Type="http://schemas.openxmlformats.org/officeDocument/2006/relationships/hyperlink" Target="http://localhost/OECDStat_Metadata/ShowMetadata.ashx?Dataset=EAG_NEAC&amp;Coords=%5bINDICATOR%5d.%5bNEAC_SHARE_EA%5d,%5bYEAR%5d.%5b9999%5d,%5bAGE%5d.%5bY25T34%5d,%5bSEX%5d.%5bT%5d,%5bFIELD%5d.%5bT%5d,%5bISC11A%5d.%5bL7%5d,%5bMEASURE%5d.%5bVALUE%5d,%5bCOUNTRY%5d.%5bARG%5d&amp;ShowOnWeb=true&amp;Lang=en" TargetMode="External"/><Relationship Id="rId35" Type="http://schemas.openxmlformats.org/officeDocument/2006/relationships/hyperlink" Target="http://localhost/OECDStat_Metadata/ShowMetadata.ashx?Dataset=EAG_NEAC&amp;Coords=%5bINDICATOR%5d.%5bNEAC_SHARE_EA%5d,%5bYEAR%5d.%5b9999%5d,%5bAGE%5d.%5bY25T34%5d,%5bSEX%5d.%5bT%5d,%5bFIELD%5d.%5bT%5d,%5bISC11A%5d.%5bL6%5d,%5bMEASURE%5d.%5bVALUE%5d,%5bCOUNTRY%5d.%5bIDN%5d&amp;ShowOnWeb=true&amp;Lang=en" TargetMode="External"/><Relationship Id="rId8" Type="http://schemas.openxmlformats.org/officeDocument/2006/relationships/hyperlink" Target="http://localhost/OECDStat_Metadata/ShowMetadata.ashx?Dataset=EAG_NEAC&amp;Coords=%5bINDICATOR%5d.%5bNEAC_SHARE_EA%5d,%5bYEAR%5d.%5b9999%5d,%5bAGE%5d.%5bY25T34%5d,%5bSEX%5d.%5bT%5d,%5bFIELD%5d.%5bT%5d,%5bISC11A%5d.%5bL3T4%5d,%5bMEASURE%5d.%5bVALUE%5d,%5bCOUNTRY%5d.%5bJPN%5d&amp;ShowOnWeb=true&amp;Lang=en" TargetMode="External"/><Relationship Id="rId3" Type="http://schemas.openxmlformats.org/officeDocument/2006/relationships/hyperlink" Target="http://localhost/OECDStat_Metadata/ShowMetadata.ashx?Dataset=EAG_NEAC&amp;Coords=%5bINDICATOR%5d.%5bNEAC_SHARE_EA%5d,%5bYEAR%5d.%5b9999%5d,%5bAGE%5d.%5bY25T34%5d,%5bSEX%5d.%5bT%5d,%5bFIELD%5d.%5bT%5d,%5bISC11A%5d.%5bL6%5d,%5bMEASURE%5d.%5bVALUE%5d,%5bCOUNTRY%5d.%5bCOL%5d&amp;ShowOnWeb=true&amp;Lang=en" TargetMode="External"/><Relationship Id="rId12" Type="http://schemas.openxmlformats.org/officeDocument/2006/relationships/hyperlink" Target="http://localhost/OECDStat_Metadata/ShowMetadata.ashx?Dataset=EAG_NEAC&amp;Coords=%5bINDICATOR%5d.%5bNEAC_SHARE_EA%5d,%5bYEAR%5d.%5b9999%5d,%5bAGE%5d.%5bY25T34%5d,%5bSEX%5d.%5bT%5d,%5bFIELD%5d.%5bT%5d,%5bISC11A%5d.%5bL7%5d,%5bMEASURE%5d.%5bVALUE%5d,%5bCOUNTRY%5d.%5bJPN%5d&amp;ShowOnWeb=true&amp;Lang=en" TargetMode="External"/><Relationship Id="rId17" Type="http://schemas.openxmlformats.org/officeDocument/2006/relationships/hyperlink" Target="http://localhost/OECDStat_Metadata/ShowMetadata.ashx?Dataset=EAG_NEAC&amp;Coords=%5bINDICATOR%5d.%5bNEAC_SHARE_EA%5d,%5bYEAR%5d.%5b9999%5d,%5bAGE%5d.%5bY25T34%5d,%5bSEX%5d.%5bT%5d,%5bFIELD%5d.%5bT%5d,%5bISC11A%5d.%5bL8%5d,%5bMEASURE%5d.%5bVALUE%5d,%5bCOUNTRY%5d.%5bCHE%5d&amp;ShowOnWeb=true&amp;Lang=en" TargetMode="External"/><Relationship Id="rId25" Type="http://schemas.openxmlformats.org/officeDocument/2006/relationships/hyperlink" Target="http://localhost/OECDStat_Metadata/ShowMetadata.ashx?Dataset=EAG_NEAC&amp;Coords=%5bINDICATOR%5d.%5bNEAC_SHARE_EA%5d,%5bYEAR%5d.%5b9999%5d,%5bAGE%5d.%5bY25T34%5d,%5bSEX%5d.%5bT%5d,%5bFIELD%5d.%5bT%5d,%5bISC11A%5d.%5bL0T2%5d,%5bMEASURE%5d.%5bVALUE%5d,%5bCOUNTRY%5d.%5bARG%5d&amp;ShowOnWeb=true&amp;Lang=en" TargetMode="External"/><Relationship Id="rId33" Type="http://schemas.openxmlformats.org/officeDocument/2006/relationships/hyperlink" Target="http://localhost/OECDStat_Metadata/ShowMetadata.ashx?Dataset=EAG_NEAC&amp;Coords=%5bINDICATOR%5d.%5bNEAC_SHARE_EA%5d,%5bYEAR%5d.%5b9999%5d,%5bAGE%5d.%5bY25T34%5d,%5bSEX%5d.%5bT%5d,%5bFIELD%5d.%5bT%5d,%5bISC11A%5d.%5bL7%5d,%5bMEASURE%5d.%5bVALUE%5d,%5bCOUNTRY%5d.%5bCHN%5d&amp;ShowOnWeb=true&amp;Lang=en" TargetMode="External"/><Relationship Id="rId38" Type="http://schemas.openxmlformats.org/officeDocument/2006/relationships/printerSettings" Target="../printerSettings/printerSettings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6.xml"/><Relationship Id="rId1" Type="http://schemas.openxmlformats.org/officeDocument/2006/relationships/printerSettings" Target="../printerSettings/printerSettings14.bin"/><Relationship Id="rId5" Type="http://schemas.openxmlformats.org/officeDocument/2006/relationships/comments" Target="../comments4.xml"/><Relationship Id="rId4" Type="http://schemas.openxmlformats.org/officeDocument/2006/relationships/table" Target="../tables/table2.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8.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3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9.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3" Type="http://schemas.openxmlformats.org/officeDocument/2006/relationships/hyperlink" Target="https://www.sav.sk/?lang=sk&amp;doc=ins-org-ins&amp;institute_no=53" TargetMode="External"/><Relationship Id="rId18" Type="http://schemas.openxmlformats.org/officeDocument/2006/relationships/hyperlink" Target="https://www.sav.sk/?lang=sk&amp;doc=ins-org-ins&amp;institute_no=28" TargetMode="External"/><Relationship Id="rId26" Type="http://schemas.openxmlformats.org/officeDocument/2006/relationships/hyperlink" Target="https://www.sav.sk/?lang=sk&amp;doc=ins-org-ins&amp;institute_no=76" TargetMode="External"/><Relationship Id="rId39" Type="http://schemas.openxmlformats.org/officeDocument/2006/relationships/hyperlink" Target="https://www.sav.sk/?lang=sk&amp;doc=ins-org-ins&amp;institute_no=225" TargetMode="External"/><Relationship Id="rId21" Type="http://schemas.openxmlformats.org/officeDocument/2006/relationships/hyperlink" Target="https://www.sav.sk/?lang=sk&amp;doc=ins-org-ins&amp;institute_no=36" TargetMode="External"/><Relationship Id="rId34" Type="http://schemas.openxmlformats.org/officeDocument/2006/relationships/hyperlink" Target="https://www.sav.sk/?lang=sk&amp;doc=ins-org-ins&amp;institute_no=11" TargetMode="External"/><Relationship Id="rId42" Type="http://schemas.openxmlformats.org/officeDocument/2006/relationships/hyperlink" Target="https://www.sav.sk/?lang=sk&amp;doc=ins-org-ins&amp;institute_no=48" TargetMode="External"/><Relationship Id="rId47" Type="http://schemas.openxmlformats.org/officeDocument/2006/relationships/drawing" Target="../drawings/drawing41.xml"/><Relationship Id="rId7" Type="http://schemas.openxmlformats.org/officeDocument/2006/relationships/hyperlink" Target="https://www.sav.sk/?lang=sk&amp;doc=ins-org-ins&amp;institute_no=27" TargetMode="External"/><Relationship Id="rId2" Type="http://schemas.openxmlformats.org/officeDocument/2006/relationships/hyperlink" Target="https://www.sav.sk/?lang=sk&amp;doc=ins-org-ins&amp;institute_no=14" TargetMode="External"/><Relationship Id="rId16" Type="http://schemas.openxmlformats.org/officeDocument/2006/relationships/hyperlink" Target="https://www.sav.sk/?lang=sk&amp;doc=ins-org-ins&amp;institute_no=198" TargetMode="External"/><Relationship Id="rId29" Type="http://schemas.openxmlformats.org/officeDocument/2006/relationships/hyperlink" Target="https://www.sav.sk/?lang=sk&amp;doc=ins-org-ins&amp;institute_no=2" TargetMode="External"/><Relationship Id="rId11" Type="http://schemas.openxmlformats.org/officeDocument/2006/relationships/hyperlink" Target="https://www.sav.sk/?lang=sk&amp;doc=ins-org-ins&amp;institute_no=60" TargetMode="External"/><Relationship Id="rId24" Type="http://schemas.openxmlformats.org/officeDocument/2006/relationships/hyperlink" Target="https://www.sav.sk/?lang=sk&amp;doc=ins-org-ins&amp;institute_no=68" TargetMode="External"/><Relationship Id="rId32" Type="http://schemas.openxmlformats.org/officeDocument/2006/relationships/hyperlink" Target="https://www.sav.sk/?lang=sk&amp;doc=ins-org-ins&amp;institute_no=199" TargetMode="External"/><Relationship Id="rId37" Type="http://schemas.openxmlformats.org/officeDocument/2006/relationships/hyperlink" Target="https://www.sav.sk/?lang=sk&amp;doc=ins-org-ins&amp;institute_no=64" TargetMode="External"/><Relationship Id="rId40" Type="http://schemas.openxmlformats.org/officeDocument/2006/relationships/hyperlink" Target="https://www.sav.sk/?lang=sk&amp;doc=ins-org-ins&amp;institute_no=21" TargetMode="External"/><Relationship Id="rId45" Type="http://schemas.openxmlformats.org/officeDocument/2006/relationships/hyperlink" Target="https://www.sav.sk/?lang=sk&amp;doc=ins-org-ins&amp;institute_no=66" TargetMode="External"/><Relationship Id="rId5" Type="http://schemas.openxmlformats.org/officeDocument/2006/relationships/hyperlink" Target="https://www.sav.sk/?lang=sk&amp;doc=ins-org-ins&amp;institute_no=215" TargetMode="External"/><Relationship Id="rId15" Type="http://schemas.openxmlformats.org/officeDocument/2006/relationships/hyperlink" Target="https://www.sav.sk/?lang=sk&amp;doc=ins-org-ins&amp;institute_no=65" TargetMode="External"/><Relationship Id="rId23" Type="http://schemas.openxmlformats.org/officeDocument/2006/relationships/hyperlink" Target="https://www.sav.sk/?lang=sk&amp;doc=ins-org-ins&amp;institute_no=61" TargetMode="External"/><Relationship Id="rId28" Type="http://schemas.openxmlformats.org/officeDocument/2006/relationships/hyperlink" Target="https://www.sav.sk/?lang=sk&amp;doc=ins-org-ins&amp;institute_no=50" TargetMode="External"/><Relationship Id="rId36" Type="http://schemas.openxmlformats.org/officeDocument/2006/relationships/hyperlink" Target="https://www.sav.sk/?lang=sk&amp;doc=ins-org-ins&amp;institute_no=30" TargetMode="External"/><Relationship Id="rId49" Type="http://schemas.openxmlformats.org/officeDocument/2006/relationships/comments" Target="../comments6.xml"/><Relationship Id="rId10" Type="http://schemas.openxmlformats.org/officeDocument/2006/relationships/hyperlink" Target="https://www.sav.sk/?lang=sk&amp;doc=ins-org-ins&amp;institute_no=78" TargetMode="External"/><Relationship Id="rId19" Type="http://schemas.openxmlformats.org/officeDocument/2006/relationships/hyperlink" Target="https://www.sav.sk/?lang=sk&amp;doc=ins-org-ins&amp;institute_no=216" TargetMode="External"/><Relationship Id="rId31" Type="http://schemas.openxmlformats.org/officeDocument/2006/relationships/hyperlink" Target="https://www.sav.sk/?lang=sk&amp;doc=ins-org-ins&amp;institute_no=40" TargetMode="External"/><Relationship Id="rId44" Type="http://schemas.openxmlformats.org/officeDocument/2006/relationships/hyperlink" Target="https://www.sav.sk/?lang=sk&amp;doc=ins-org-ins&amp;institute_no=63" TargetMode="External"/><Relationship Id="rId4" Type="http://schemas.openxmlformats.org/officeDocument/2006/relationships/hyperlink" Target="https://www.sav.sk/?lang=sk&amp;doc=ins-org-ins&amp;institute_no=192" TargetMode="External"/><Relationship Id="rId9" Type="http://schemas.openxmlformats.org/officeDocument/2006/relationships/hyperlink" Target="https://www.sav.sk/?lang=sk&amp;doc=ins-org-ins&amp;institute_no=9" TargetMode="External"/><Relationship Id="rId14" Type="http://schemas.openxmlformats.org/officeDocument/2006/relationships/hyperlink" Target="https://www.sav.sk/?lang=sk&amp;doc=ins-org-ins&amp;institute_no=54" TargetMode="External"/><Relationship Id="rId22" Type="http://schemas.openxmlformats.org/officeDocument/2006/relationships/hyperlink" Target="https://www.sav.sk/?lang=sk&amp;doc=ins-org-ins&amp;institute_no=56" TargetMode="External"/><Relationship Id="rId27" Type="http://schemas.openxmlformats.org/officeDocument/2006/relationships/hyperlink" Target="https://www.sav.sk/?lang=sk&amp;doc=ins-org-ins&amp;institute_no=39" TargetMode="External"/><Relationship Id="rId30" Type="http://schemas.openxmlformats.org/officeDocument/2006/relationships/hyperlink" Target="https://www.sav.sk/?lang=sk&amp;doc=ins-org-ins&amp;institute_no=18" TargetMode="External"/><Relationship Id="rId35" Type="http://schemas.openxmlformats.org/officeDocument/2006/relationships/hyperlink" Target="https://www.sav.sk/?lang=sk&amp;doc=ins-org-ins&amp;institute_no=33" TargetMode="External"/><Relationship Id="rId43" Type="http://schemas.openxmlformats.org/officeDocument/2006/relationships/hyperlink" Target="https://www.sav.sk/?lang=sk&amp;doc=ins-org-ins&amp;institute_no=24" TargetMode="External"/><Relationship Id="rId48" Type="http://schemas.openxmlformats.org/officeDocument/2006/relationships/vmlDrawing" Target="../drawings/vmlDrawing6.vml"/><Relationship Id="rId8" Type="http://schemas.openxmlformats.org/officeDocument/2006/relationships/hyperlink" Target="https://www.sav.sk/?lang=sk&amp;doc=ins-org-ins&amp;institute_no=77" TargetMode="External"/><Relationship Id="rId3" Type="http://schemas.openxmlformats.org/officeDocument/2006/relationships/hyperlink" Target="https://www.sav.sk/?lang=sk&amp;doc=ins-org-ins&amp;institute_no=49" TargetMode="External"/><Relationship Id="rId12" Type="http://schemas.openxmlformats.org/officeDocument/2006/relationships/hyperlink" Target="https://www.sav.sk/?lang=sk&amp;doc=ins-org-ins&amp;institute_no=52" TargetMode="External"/><Relationship Id="rId17" Type="http://schemas.openxmlformats.org/officeDocument/2006/relationships/hyperlink" Target="https://www.sav.sk/?lang=sk&amp;doc=ins-org-ins&amp;institute_no=221" TargetMode="External"/><Relationship Id="rId25" Type="http://schemas.openxmlformats.org/officeDocument/2006/relationships/hyperlink" Target="https://www.sav.sk/?lang=sk&amp;doc=ins-org-ins&amp;institute_no=211" TargetMode="External"/><Relationship Id="rId33" Type="http://schemas.openxmlformats.org/officeDocument/2006/relationships/hyperlink" Target="https://www.sav.sk/?lang=sk&amp;doc=ins-org-ins&amp;institute_no=8" TargetMode="External"/><Relationship Id="rId38" Type="http://schemas.openxmlformats.org/officeDocument/2006/relationships/hyperlink" Target="https://www.sav.sk/?lang=sk&amp;doc=ins-org-ins&amp;institute_no=25" TargetMode="External"/><Relationship Id="rId46" Type="http://schemas.openxmlformats.org/officeDocument/2006/relationships/printerSettings" Target="../printerSettings/printerSettings19.bin"/><Relationship Id="rId20" Type="http://schemas.openxmlformats.org/officeDocument/2006/relationships/hyperlink" Target="https://www.sav.sk/?lang=sk&amp;doc=ins-org-ins&amp;institute_no=6" TargetMode="External"/><Relationship Id="rId41" Type="http://schemas.openxmlformats.org/officeDocument/2006/relationships/hyperlink" Target="https://www.sav.sk/?lang=sk&amp;doc=ins-org-ins&amp;institute_no=32" TargetMode="External"/><Relationship Id="rId1" Type="http://schemas.openxmlformats.org/officeDocument/2006/relationships/hyperlink" Target="https://www.sav.sk/?lang=sk&amp;doc=ins-org-ins&amp;institute_no=3" TargetMode="External"/><Relationship Id="rId6" Type="http://schemas.openxmlformats.org/officeDocument/2006/relationships/hyperlink" Target="https://www.sav.sk/?lang=sk&amp;doc=ins-org-ins&amp;institute_no=12" TargetMode="Externa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8.xml.rels><?xml version="1.0" encoding="UTF-8" standalone="yes"?>
<Relationships xmlns="http://schemas.openxmlformats.org/package/2006/relationships"><Relationship Id="rId13" Type="http://schemas.openxmlformats.org/officeDocument/2006/relationships/hyperlink" Target="https://www.crz.gov.sk/3363902/" TargetMode="External"/><Relationship Id="rId18" Type="http://schemas.openxmlformats.org/officeDocument/2006/relationships/hyperlink" Target="https://www.crz.gov.sk/zmluva/7832033/" TargetMode="External"/><Relationship Id="rId26" Type="http://schemas.openxmlformats.org/officeDocument/2006/relationships/hyperlink" Target="https://www.crz.gov.sk/4513003/" TargetMode="External"/><Relationship Id="rId3" Type="http://schemas.openxmlformats.org/officeDocument/2006/relationships/hyperlink" Target="https://www.crz.gov.sk/2876018/" TargetMode="External"/><Relationship Id="rId21" Type="http://schemas.openxmlformats.org/officeDocument/2006/relationships/hyperlink" Target="https://www.crz.gov.sk/4513025/" TargetMode="External"/><Relationship Id="rId34" Type="http://schemas.openxmlformats.org/officeDocument/2006/relationships/drawing" Target="../drawings/drawing69.xml"/><Relationship Id="rId7" Type="http://schemas.openxmlformats.org/officeDocument/2006/relationships/hyperlink" Target="https://www.crz.gov.sk/3177007/" TargetMode="External"/><Relationship Id="rId12" Type="http://schemas.openxmlformats.org/officeDocument/2006/relationships/hyperlink" Target="https://www.crz.gov.sk/3363868/" TargetMode="External"/><Relationship Id="rId17" Type="http://schemas.openxmlformats.org/officeDocument/2006/relationships/hyperlink" Target="https://www.crz.gov.sk/4512989/" TargetMode="External"/><Relationship Id="rId25" Type="http://schemas.openxmlformats.org/officeDocument/2006/relationships/hyperlink" Target="https://www.crz.gov.sk/zmluva/5071527/" TargetMode="External"/><Relationship Id="rId33" Type="http://schemas.openxmlformats.org/officeDocument/2006/relationships/hyperlink" Target="https://www.crz.gov.sk/3739174/" TargetMode="External"/><Relationship Id="rId2" Type="http://schemas.openxmlformats.org/officeDocument/2006/relationships/hyperlink" Target="https://www.crz.gov.sk/3177018/" TargetMode="External"/><Relationship Id="rId16" Type="http://schemas.openxmlformats.org/officeDocument/2006/relationships/hyperlink" Target="https://www.crz.gov.sk/4585461/" TargetMode="External"/><Relationship Id="rId20" Type="http://schemas.openxmlformats.org/officeDocument/2006/relationships/hyperlink" Target="https://www.crz.gov.sk/4513019/" TargetMode="External"/><Relationship Id="rId29" Type="http://schemas.openxmlformats.org/officeDocument/2006/relationships/hyperlink" Target="https://www.crz.gov.sk/4512991/" TargetMode="External"/><Relationship Id="rId1" Type="http://schemas.openxmlformats.org/officeDocument/2006/relationships/hyperlink" Target="https://www.crz.gov.sk/2981880/" TargetMode="External"/><Relationship Id="rId6" Type="http://schemas.openxmlformats.org/officeDocument/2006/relationships/hyperlink" Target="https://www.crz.gov.sk/3176679/" TargetMode="External"/><Relationship Id="rId11" Type="http://schemas.openxmlformats.org/officeDocument/2006/relationships/hyperlink" Target="https://www.crz.gov.sk/3363931/" TargetMode="External"/><Relationship Id="rId24" Type="http://schemas.openxmlformats.org/officeDocument/2006/relationships/hyperlink" Target="https://www.crz.gov.sk/zmluva/7690664/" TargetMode="External"/><Relationship Id="rId32" Type="http://schemas.openxmlformats.org/officeDocument/2006/relationships/hyperlink" Target="https://www.crz.gov.sk/3580209/" TargetMode="External"/><Relationship Id="rId5" Type="http://schemas.openxmlformats.org/officeDocument/2006/relationships/hyperlink" Target="https://www.crz.gov.sk/3177023/" TargetMode="External"/><Relationship Id="rId15" Type="http://schemas.openxmlformats.org/officeDocument/2006/relationships/hyperlink" Target="https://www.crz.gov.sk/3363941/" TargetMode="External"/><Relationship Id="rId23" Type="http://schemas.openxmlformats.org/officeDocument/2006/relationships/hyperlink" Target="https://www.crz.gov.sk/zmluva/7690670/" TargetMode="External"/><Relationship Id="rId28" Type="http://schemas.openxmlformats.org/officeDocument/2006/relationships/hyperlink" Target="https://www.crz.gov.sk/4512995/" TargetMode="External"/><Relationship Id="rId10" Type="http://schemas.openxmlformats.org/officeDocument/2006/relationships/hyperlink" Target="https://www.crz.gov.sk/3177010/" TargetMode="External"/><Relationship Id="rId19" Type="http://schemas.openxmlformats.org/officeDocument/2006/relationships/hyperlink" Target="https://www.crz.gov.sk/zmluva/7690374/" TargetMode="External"/><Relationship Id="rId31" Type="http://schemas.openxmlformats.org/officeDocument/2006/relationships/hyperlink" Target="https://www.crz.gov.sk/4512998/" TargetMode="External"/><Relationship Id="rId4" Type="http://schemas.openxmlformats.org/officeDocument/2006/relationships/hyperlink" Target="https://www.crz.gov.sk/3177026/" TargetMode="External"/><Relationship Id="rId9" Type="http://schemas.openxmlformats.org/officeDocument/2006/relationships/hyperlink" Target="https://www.crz.gov.sk/3176711/" TargetMode="External"/><Relationship Id="rId14" Type="http://schemas.openxmlformats.org/officeDocument/2006/relationships/hyperlink" Target="https://www.crz.gov.sk/3363954/" TargetMode="External"/><Relationship Id="rId22" Type="http://schemas.openxmlformats.org/officeDocument/2006/relationships/hyperlink" Target="https://www.crz.gov.sk/zmluva/7690694/" TargetMode="External"/><Relationship Id="rId27" Type="http://schemas.openxmlformats.org/officeDocument/2006/relationships/hyperlink" Target="https://www.crz.gov.sk/4513014/" TargetMode="External"/><Relationship Id="rId30" Type="http://schemas.openxmlformats.org/officeDocument/2006/relationships/hyperlink" Target="https://www.crz.gov.sk/4513011/" TargetMode="External"/><Relationship Id="rId8" Type="http://schemas.openxmlformats.org/officeDocument/2006/relationships/hyperlink" Target="https://www.crz.gov.sk/3177014/" TargetMode="Externa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21.bin"/></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5.xml.rels><?xml version="1.0" encoding="UTF-8" standalone="yes"?>
<Relationships xmlns="http://schemas.openxmlformats.org/package/2006/relationships"><Relationship Id="rId8" Type="http://schemas.openxmlformats.org/officeDocument/2006/relationships/hyperlink" Target="https://www.finstat.sk/" TargetMode="External"/><Relationship Id="rId3" Type="http://schemas.openxmlformats.org/officeDocument/2006/relationships/hyperlink" Target="https://www.registeruz.sk/cruz-public/domain/accountingentity/show/80687" TargetMode="External"/><Relationship Id="rId7" Type="http://schemas.openxmlformats.org/officeDocument/2006/relationships/hyperlink" Target="https://www.normoff.gov.sk/upload/files/VS%202022_fin_.pdf?csrt=4218916796964742394" TargetMode="External"/><Relationship Id="rId2" Type="http://schemas.openxmlformats.org/officeDocument/2006/relationships/hyperlink" Target="https://www.tsu.sk/dokumenty/vyrocna-sprava" TargetMode="External"/><Relationship Id="rId1" Type="http://schemas.openxmlformats.org/officeDocument/2006/relationships/hyperlink" Target="https://www.smu.sk/static/root/PDF/vyrspr/VS%202022_final.pdf" TargetMode="External"/><Relationship Id="rId6" Type="http://schemas.openxmlformats.org/officeDocument/2006/relationships/hyperlink" Target="https://www.mpo.cz/assets/cz/rozcestnik/ministerstvo/o-ministerstvu/rozpocet/2023/6/ROCNI_ZPRAVA_MPO_2022.pdf" TargetMode="External"/><Relationship Id="rId5" Type="http://schemas.openxmlformats.org/officeDocument/2006/relationships/hyperlink" Target="https://monitor.statnipokladna.cz/ucetni-jednotka/06578705/prehled?obdobi=2212&amp;rad=t" TargetMode="External"/><Relationship Id="rId10" Type="http://schemas.openxmlformats.org/officeDocument/2006/relationships/drawing" Target="../drawings/drawing76.xml"/><Relationship Id="rId4" Type="http://schemas.openxmlformats.org/officeDocument/2006/relationships/hyperlink" Target="https://www.mpo.cz/assets/cz/rozcestnik/ministerstvo/o-ministerstvu/rozpocet/2023/6/ROCNI_ZPRAVA_MPO_2022.pdf" TargetMode="External"/><Relationship Id="rId9" Type="http://schemas.openxmlformats.org/officeDocument/2006/relationships/printerSettings" Target="../printerSettings/printerSettings22.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23.bin"/></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79.xml.rels><?xml version="1.0" encoding="UTF-8" standalone="yes"?>
<Relationships xmlns="http://schemas.openxmlformats.org/package/2006/relationships"><Relationship Id="rId3" Type="http://schemas.openxmlformats.org/officeDocument/2006/relationships/drawing" Target="../drawings/drawing80.xml"/><Relationship Id="rId2" Type="http://schemas.openxmlformats.org/officeDocument/2006/relationships/printerSettings" Target="../printerSettings/printerSettings24.bin"/><Relationship Id="rId1" Type="http://schemas.openxmlformats.org/officeDocument/2006/relationships/hyperlink" Target="https://www.opvai.sk/vyzvy/m%C5%A1vva%C5%A1-sr/narodne-projekty/popvat-ii/"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EA49-7450-4A3A-B179-6FC58D21C813}">
  <dimension ref="A1:B84"/>
  <sheetViews>
    <sheetView topLeftCell="A67" workbookViewId="0">
      <selection activeCell="A88" sqref="A88"/>
    </sheetView>
  </sheetViews>
  <sheetFormatPr defaultColWidth="9.140625" defaultRowHeight="12.75" x14ac:dyDescent="0.2"/>
  <cols>
    <col min="1" max="1" width="168.140625" style="320" bestFit="1" customWidth="1"/>
    <col min="2" max="16384" width="9.140625" style="320"/>
  </cols>
  <sheetData>
    <row r="1" spans="1:2" x14ac:dyDescent="0.2">
      <c r="A1" s="520" t="s">
        <v>0</v>
      </c>
    </row>
    <row r="2" spans="1:2" x14ac:dyDescent="0.2">
      <c r="A2" s="520"/>
    </row>
    <row r="3" spans="1:2" x14ac:dyDescent="0.2">
      <c r="A3" s="402" t="s">
        <v>1</v>
      </c>
      <c r="B3" s="521"/>
    </row>
    <row r="4" spans="1:2" x14ac:dyDescent="0.2">
      <c r="A4" s="522" t="s">
        <v>2</v>
      </c>
    </row>
    <row r="5" spans="1:2" x14ac:dyDescent="0.2">
      <c r="A5" s="522" t="s">
        <v>3</v>
      </c>
    </row>
    <row r="6" spans="1:2" x14ac:dyDescent="0.2">
      <c r="A6" s="522" t="s">
        <v>4</v>
      </c>
    </row>
    <row r="7" spans="1:2" x14ac:dyDescent="0.2">
      <c r="A7" s="522" t="s">
        <v>5</v>
      </c>
    </row>
    <row r="8" spans="1:2" x14ac:dyDescent="0.2">
      <c r="A8" s="522" t="s">
        <v>6</v>
      </c>
    </row>
    <row r="9" spans="1:2" x14ac:dyDescent="0.2">
      <c r="A9" s="522" t="s">
        <v>7</v>
      </c>
    </row>
    <row r="10" spans="1:2" x14ac:dyDescent="0.2">
      <c r="A10" s="522" t="s">
        <v>8</v>
      </c>
    </row>
    <row r="11" spans="1:2" x14ac:dyDescent="0.2">
      <c r="A11" s="522" t="s">
        <v>9</v>
      </c>
    </row>
    <row r="12" spans="1:2" x14ac:dyDescent="0.2">
      <c r="A12" s="522" t="s">
        <v>10</v>
      </c>
    </row>
    <row r="13" spans="1:2" x14ac:dyDescent="0.2">
      <c r="A13" s="522" t="s">
        <v>11</v>
      </c>
    </row>
    <row r="14" spans="1:2" x14ac:dyDescent="0.2">
      <c r="A14" s="522" t="s">
        <v>12</v>
      </c>
    </row>
    <row r="15" spans="1:2" x14ac:dyDescent="0.2">
      <c r="A15" s="522" t="s">
        <v>13</v>
      </c>
    </row>
    <row r="16" spans="1:2" x14ac:dyDescent="0.2">
      <c r="A16" s="522" t="s">
        <v>14</v>
      </c>
    </row>
    <row r="17" spans="1:1" x14ac:dyDescent="0.2">
      <c r="A17" s="522" t="s">
        <v>15</v>
      </c>
    </row>
    <row r="18" spans="1:1" x14ac:dyDescent="0.2">
      <c r="A18" s="522" t="s">
        <v>16</v>
      </c>
    </row>
    <row r="19" spans="1:1" x14ac:dyDescent="0.2">
      <c r="A19" s="522" t="s">
        <v>17</v>
      </c>
    </row>
    <row r="20" spans="1:1" x14ac:dyDescent="0.2">
      <c r="A20" s="522" t="s">
        <v>18</v>
      </c>
    </row>
    <row r="21" spans="1:1" x14ac:dyDescent="0.2">
      <c r="A21" s="522" t="s">
        <v>19</v>
      </c>
    </row>
    <row r="22" spans="1:1" x14ac:dyDescent="0.2">
      <c r="A22" s="522" t="s">
        <v>20</v>
      </c>
    </row>
    <row r="23" spans="1:1" x14ac:dyDescent="0.2">
      <c r="A23" s="522" t="s">
        <v>21</v>
      </c>
    </row>
    <row r="24" spans="1:1" x14ac:dyDescent="0.2">
      <c r="A24" s="522" t="s">
        <v>22</v>
      </c>
    </row>
    <row r="25" spans="1:1" x14ac:dyDescent="0.2">
      <c r="A25" s="522" t="s">
        <v>23</v>
      </c>
    </row>
    <row r="26" spans="1:1" x14ac:dyDescent="0.2">
      <c r="A26" s="522" t="s">
        <v>24</v>
      </c>
    </row>
    <row r="27" spans="1:1" x14ac:dyDescent="0.2">
      <c r="A27" s="522" t="s">
        <v>25</v>
      </c>
    </row>
    <row r="28" spans="1:1" x14ac:dyDescent="0.2">
      <c r="A28" s="522" t="s">
        <v>26</v>
      </c>
    </row>
    <row r="29" spans="1:1" x14ac:dyDescent="0.2">
      <c r="A29" s="522" t="s">
        <v>27</v>
      </c>
    </row>
    <row r="30" spans="1:1" x14ac:dyDescent="0.2">
      <c r="A30" s="522" t="s">
        <v>28</v>
      </c>
    </row>
    <row r="31" spans="1:1" x14ac:dyDescent="0.2">
      <c r="A31" s="522" t="s">
        <v>29</v>
      </c>
    </row>
    <row r="32" spans="1:1" x14ac:dyDescent="0.2">
      <c r="A32" s="522" t="s">
        <v>30</v>
      </c>
    </row>
    <row r="33" spans="1:1" x14ac:dyDescent="0.2">
      <c r="A33" s="522" t="s">
        <v>31</v>
      </c>
    </row>
    <row r="34" spans="1:1" x14ac:dyDescent="0.2">
      <c r="A34" s="522" t="s">
        <v>32</v>
      </c>
    </row>
    <row r="35" spans="1:1" x14ac:dyDescent="0.2">
      <c r="A35" s="522" t="s">
        <v>33</v>
      </c>
    </row>
    <row r="36" spans="1:1" x14ac:dyDescent="0.2">
      <c r="A36" s="522" t="s">
        <v>34</v>
      </c>
    </row>
    <row r="37" spans="1:1" x14ac:dyDescent="0.2">
      <c r="A37" s="522" t="s">
        <v>35</v>
      </c>
    </row>
    <row r="38" spans="1:1" x14ac:dyDescent="0.2">
      <c r="A38" s="522" t="s">
        <v>36</v>
      </c>
    </row>
    <row r="39" spans="1:1" x14ac:dyDescent="0.2">
      <c r="A39" s="522" t="s">
        <v>37</v>
      </c>
    </row>
    <row r="40" spans="1:1" x14ac:dyDescent="0.2">
      <c r="A40" s="522" t="s">
        <v>38</v>
      </c>
    </row>
    <row r="41" spans="1:1" x14ac:dyDescent="0.2">
      <c r="A41" s="522" t="s">
        <v>39</v>
      </c>
    </row>
    <row r="42" spans="1:1" x14ac:dyDescent="0.2">
      <c r="A42" s="522" t="s">
        <v>40</v>
      </c>
    </row>
    <row r="43" spans="1:1" x14ac:dyDescent="0.2">
      <c r="A43" s="522" t="s">
        <v>41</v>
      </c>
    </row>
    <row r="44" spans="1:1" x14ac:dyDescent="0.2">
      <c r="A44" s="522" t="s">
        <v>42</v>
      </c>
    </row>
    <row r="45" spans="1:1" x14ac:dyDescent="0.2">
      <c r="A45" s="522" t="s">
        <v>43</v>
      </c>
    </row>
    <row r="46" spans="1:1" x14ac:dyDescent="0.2">
      <c r="A46" s="522" t="s">
        <v>44</v>
      </c>
    </row>
    <row r="47" spans="1:1" x14ac:dyDescent="0.2">
      <c r="A47" s="522" t="s">
        <v>45</v>
      </c>
    </row>
    <row r="48" spans="1:1" x14ac:dyDescent="0.2">
      <c r="A48" s="522" t="s">
        <v>46</v>
      </c>
    </row>
    <row r="49" spans="1:1" x14ac:dyDescent="0.2">
      <c r="A49" s="522" t="s">
        <v>47</v>
      </c>
    </row>
    <row r="50" spans="1:1" x14ac:dyDescent="0.2">
      <c r="A50" s="522" t="s">
        <v>48</v>
      </c>
    </row>
    <row r="51" spans="1:1" x14ac:dyDescent="0.2">
      <c r="A51" s="522" t="s">
        <v>49</v>
      </c>
    </row>
    <row r="52" spans="1:1" x14ac:dyDescent="0.2">
      <c r="A52" s="522" t="s">
        <v>50</v>
      </c>
    </row>
    <row r="53" spans="1:1" x14ac:dyDescent="0.2">
      <c r="A53" s="523" t="s">
        <v>51</v>
      </c>
    </row>
    <row r="54" spans="1:1" x14ac:dyDescent="0.2">
      <c r="A54" s="522" t="s">
        <v>52</v>
      </c>
    </row>
    <row r="55" spans="1:1" x14ac:dyDescent="0.2">
      <c r="A55" s="522" t="s">
        <v>53</v>
      </c>
    </row>
    <row r="56" spans="1:1" x14ac:dyDescent="0.2">
      <c r="A56" s="522" t="s">
        <v>54</v>
      </c>
    </row>
    <row r="57" spans="1:1" x14ac:dyDescent="0.2">
      <c r="A57" s="523" t="s">
        <v>55</v>
      </c>
    </row>
    <row r="58" spans="1:1" x14ac:dyDescent="0.2">
      <c r="A58" s="522" t="s">
        <v>56</v>
      </c>
    </row>
    <row r="59" spans="1:1" ht="14.45" customHeight="1" x14ac:dyDescent="0.2">
      <c r="A59" s="522" t="s">
        <v>57</v>
      </c>
    </row>
    <row r="60" spans="1:1" x14ac:dyDescent="0.2">
      <c r="A60" s="522" t="s">
        <v>58</v>
      </c>
    </row>
    <row r="61" spans="1:1" x14ac:dyDescent="0.2">
      <c r="A61" s="522" t="s">
        <v>59</v>
      </c>
    </row>
    <row r="62" spans="1:1" x14ac:dyDescent="0.2">
      <c r="A62" s="522" t="s">
        <v>60</v>
      </c>
    </row>
    <row r="63" spans="1:1" x14ac:dyDescent="0.2">
      <c r="A63" s="522" t="s">
        <v>61</v>
      </c>
    </row>
    <row r="64" spans="1:1" x14ac:dyDescent="0.2">
      <c r="A64" s="522" t="s">
        <v>62</v>
      </c>
    </row>
    <row r="65" spans="1:1" x14ac:dyDescent="0.2">
      <c r="A65" s="522" t="s">
        <v>63</v>
      </c>
    </row>
    <row r="66" spans="1:1" x14ac:dyDescent="0.2">
      <c r="A66" s="522" t="s">
        <v>64</v>
      </c>
    </row>
    <row r="67" spans="1:1" x14ac:dyDescent="0.2">
      <c r="A67" s="522" t="s">
        <v>65</v>
      </c>
    </row>
    <row r="68" spans="1:1" x14ac:dyDescent="0.2">
      <c r="A68" s="522" t="s">
        <v>66</v>
      </c>
    </row>
    <row r="69" spans="1:1" x14ac:dyDescent="0.2">
      <c r="A69" s="522" t="s">
        <v>67</v>
      </c>
    </row>
    <row r="70" spans="1:1" x14ac:dyDescent="0.2">
      <c r="A70" s="522" t="s">
        <v>68</v>
      </c>
    </row>
    <row r="71" spans="1:1" x14ac:dyDescent="0.2">
      <c r="A71" s="522" t="s">
        <v>69</v>
      </c>
    </row>
    <row r="72" spans="1:1" x14ac:dyDescent="0.2">
      <c r="A72" s="522" t="s">
        <v>70</v>
      </c>
    </row>
    <row r="73" spans="1:1" x14ac:dyDescent="0.2">
      <c r="A73" s="522" t="s">
        <v>71</v>
      </c>
    </row>
    <row r="74" spans="1:1" x14ac:dyDescent="0.2">
      <c r="A74" s="522" t="s">
        <v>72</v>
      </c>
    </row>
    <row r="75" spans="1:1" x14ac:dyDescent="0.2">
      <c r="A75" s="522" t="s">
        <v>73</v>
      </c>
    </row>
    <row r="76" spans="1:1" x14ac:dyDescent="0.2">
      <c r="A76" s="522" t="s">
        <v>74</v>
      </c>
    </row>
    <row r="77" spans="1:1" x14ac:dyDescent="0.2">
      <c r="A77" s="522" t="s">
        <v>75</v>
      </c>
    </row>
    <row r="78" spans="1:1" x14ac:dyDescent="0.2">
      <c r="A78" s="522" t="s">
        <v>76</v>
      </c>
    </row>
    <row r="79" spans="1:1" x14ac:dyDescent="0.2">
      <c r="A79" s="522" t="s">
        <v>77</v>
      </c>
    </row>
    <row r="80" spans="1:1" x14ac:dyDescent="0.2">
      <c r="A80" s="522" t="s">
        <v>78</v>
      </c>
    </row>
    <row r="81" spans="1:1" x14ac:dyDescent="0.2">
      <c r="A81" s="522" t="s">
        <v>79</v>
      </c>
    </row>
    <row r="82" spans="1:1" x14ac:dyDescent="0.2">
      <c r="A82" s="522" t="s">
        <v>80</v>
      </c>
    </row>
    <row r="83" spans="1:1" x14ac:dyDescent="0.2">
      <c r="A83" s="522" t="s">
        <v>81</v>
      </c>
    </row>
    <row r="84" spans="1:1" x14ac:dyDescent="0.2">
      <c r="A84" s="522" t="s">
        <v>82</v>
      </c>
    </row>
  </sheetData>
  <hyperlinks>
    <hyperlink ref="A4" location="'1.1'!A1" display="Graf 1.1 Európsky inovačný rebríček" xr:uid="{9D0A2E82-BE19-40C7-A459-C5A533AD0084}"/>
    <hyperlink ref="A5" location="'1.2'!A1" display="Graf 1.2 Postavenie Slovenska v jednotlivých indikátoroch, EÚ = 100 %, 2023" xr:uid="{C50A23CD-AD86-427C-A92D-2EBB8C94DEDF}"/>
    <hyperlink ref="A6" location="'2.1'!A1" display="Graf 2.1 Celkové výdavky na vedu a výskum, % HDP" xr:uid="{6B5F9ED8-9DD6-49B2-B731-8E58874E129B}"/>
    <hyperlink ref="A7" location="'2.2'!A1" display="Graf 2.2 Výdavky na VaV vo verejnom a súkromnom sektore, % HDP, 2021" xr:uid="{5515B3B0-DDD5-407F-B330-0D1D129CA74B}"/>
    <hyperlink ref="A8" location="'2.3'!A1" display="Graf 2.3 Výdavky na VaV vo verejnom a súkromnom sektore, % HDP" xr:uid="{BE8DACC4-9671-4E93-B910-21AC9E51995C}"/>
    <hyperlink ref="A9" location="'2.4'!A1" display="Graf 2.4 Podiel rôznych typov výskumu vo verejnom sektore, 2020" xr:uid="{7EDCB95F-8292-4492-9ED2-5BC518AEAE3A}"/>
    <hyperlink ref="A10" location="'2.5'!A1" display="Graf 2.5 Podiel rôznych typov výskumu v súkromnom sektore, 2020" xr:uid="{5CBE2F12-F204-4EDE-B97E-8BC1C07DB099}"/>
    <hyperlink ref="A11" location="'2.6'!A1" display="Graf 2.6 Podiel súkromných výdavkov na VaV financovaných zo ŠR, %" xr:uid="{7DAEBD8E-9390-4864-A428-8E90297A921F}"/>
    <hyperlink ref="A12" location="'2.7'!A1" display="Graf 2.7 Celkové výdavky na VaV v súkromnom sektore a podiel financovaný zo ŠR, % HDP, 2020" xr:uid="{78EE6911-C8C6-4A72-A367-6C44A6EE0496}"/>
    <hyperlink ref="A13" location="'2.8'!A1" display="Graf 2.8 Výdavky na VaV zo ŠR a celkové výdavky vrátane rozpočtových zdrojov, mil. eur" xr:uid="{21F8776F-9518-4104-B1B9-360D1C71D1DE}"/>
    <hyperlink ref="A14" location="'2.9'!A1" display="Graf 2.9 Podiel rozpočtových výdavkov na celkových verejných výdavkoch" xr:uid="{D957B14F-4185-4FCC-931A-45AD91305D69}"/>
    <hyperlink ref="A15" location="'2.10'!A1" display="Graf 2.10 Podiel inštitucionálneho a projektového financovania v rozpočte, 2021" xr:uid="{841B9C7D-EDFC-46E9-B2A6-D38CBD035E77}"/>
    <hyperlink ref="A16" location="'2.11'!A1" display="Graf 2.11 Rozpočtové výdavky na VaV zo ŠR a z EÚ fondov (čerpanie)" xr:uid="{DF6DA524-24D9-4386-9914-065895E7DB4C}"/>
    <hyperlink ref="A17" location="'2.12'!A1" display="Graf 2.12 Schválený rozpis a čerpanie zdrojov na VaV zo ŠR a EÚ zdrojov" xr:uid="{8F927931-5403-40CA-A66E-D9EE2CA31A1A}"/>
    <hyperlink ref="A18" location="'2.13'!A1" display="Graf 2.13 Plánovaný rast výdavkov verejného rozpočtu na výskum a vývoj (indikátor GBARD), v tisícoch eur" xr:uid="{87E5F099-6FC7-4069-A6B6-E75D0F39A5E3}"/>
    <hyperlink ref="A19" location="'2.14'!A1" display="Graf 2.14 Daňové stimuly na VaV, % HDP, 2020" xr:uid="{9D4BE884-6BA8-42B5-8FD9-3BBE6A73FC3C}"/>
    <hyperlink ref="A20" location="'2.15'!A1" display="Graf 2.15 Daňové stimuly na VaV, % HDP" xr:uid="{F6550E6E-94F3-4557-A349-A3F292603ABE}"/>
    <hyperlink ref="A21" location="'2.16'!A1" display="Graf 2.16 Výdavky na inovácie ako percento celkového obratu, 2020, CIS" xr:uid="{D0A34570-4391-46BC-BDE6-E9B0B827CB0D}"/>
    <hyperlink ref="A22" location="'2.17'!A1" display="Graf 2.17 Podiel VO inovácií z celkového objemu VO, %" xr:uid="{1F28A959-85B8-426F-944C-EB8E1AF313E1}"/>
    <hyperlink ref="A33" location="'3.11'!A1" display="Graf 3.11 Hlavné zložky rozpočtu SAV spolu v rokoch 2017-2023,v mil. eur" xr:uid="{8AED2F6B-C2E4-409B-BC2F-1D433C7E1D99}"/>
    <hyperlink ref="A34" location="'3.12'!A1" display="Graf 3.12 Rozpis vnútorného súťažného financovania SAV podľa zdrojov, v mil. eur" xr:uid="{9B49694C-B1E3-47C0-A960-3EECEDCE65A3}"/>
    <hyperlink ref="A35" location="'3.13'!A1" display="Graf 3.13 Rozpis financovania SAV za rok 2021, mil. eur" xr:uid="{6BAADE4D-AF0A-4F46-B478-F65151E958CE}"/>
    <hyperlink ref="A36" location="'3.14'!A1" display="Graf 3.14 Celkové hodnotenie výskumných ústavov za roky 2016-2021" xr:uid="{6CB8EC84-F2A9-41D0-95F0-F022444C3212}"/>
    <hyperlink ref="A37" location="'3.15'!A1" display="Graf 3.15 Čiastkové hodnotenie výskumných ústavov za roky 2016-2021" xr:uid="{266CD6F1-10A6-4ED7-B0EF-FF7678BA3722}"/>
    <hyperlink ref="A38" location="'3.16'!A1" display="Graf 3.16 Finančné zdroje SAV, mil. eur" xr:uid="{85D7CA03-B463-4B94-B74B-29FBD3E32B33}"/>
    <hyperlink ref="A39" location="'3.17'!A1" display="Graf 3.17 Vlastné zdroje AV ČR, mil. eur" xr:uid="{A3E9C8D9-6E79-4299-8CA5-8D7F0ABE2097}"/>
    <hyperlink ref="A40" location="'3.18'!A1" display="Graf 3.18 Priemerný plat vedeckého pracovníka v eur" xr:uid="{5BE10F81-93D0-4437-9B26-D4ACF6E68814}"/>
    <hyperlink ref="A41" location="'3.19'!A1" display="Graf 3.19 Kontraktuálny výskum, vrátane zahraničných kontraktov 1.–3. oddelenie vied SAV, za rok 2022 v tisícoch eur(ľavá os), počet kontraktov (pravá os)" xr:uid="{182A5BB2-709D-4899-987B-5CBDD3ACEC59}"/>
    <hyperlink ref="A42" location="'3.20'!A1" display="Graf 3.20 Podiel na zdrojoch financovania v. v. i. SAV za rok 2022" xr:uid="{3F40C674-AD46-40F5-8179-9A51F2242DD4}"/>
    <hyperlink ref="A43" location="'3.21'!A1" display="Graf 3.21 Podiel zamestnancov v. v. i. SAV podľa zaradenia za rok 2022" xr:uid="{CB5FEFDB-D8E0-4978-8EA7-A6C99D2C7FE1}"/>
    <hyperlink ref="A44" location="'3.22'!A1" display="Graf 3.22 Celoročný priemerný prepočítaný počet zamestnancov podľa oddelení vied za rok 2022 a celkové hodnotenie ústavov" xr:uid="{DC3D586F-EC10-4043-A5D3-E36F08E91304}"/>
    <hyperlink ref="A54" location="'3.32'!A1" display="Graf 3.32 Štruktúra firiem podľa oblastí/odvetví" xr:uid="{23FFA6CD-BD0C-46DB-8391-D892567AB158}"/>
    <hyperlink ref="A55" location="'3.33'!A1" display="Graf 3.33 Štruktúra investícií podľa vlastníckeho podielu na firme" xr:uid="{9D1DF643-15E6-450B-B8F2-EBB7DDB061FE}"/>
    <hyperlink ref="A56" location="'3.34'!A1" display="Graf 3.34 Štruktúra firiem podľa dosiahnutej návratnosti" xr:uid="{B538DA49-B782-4465-BF39-0CBBD728E39F}"/>
    <hyperlink ref="A58" location="'3.36'!A1" display="Graf 3.36 Priama a nepriama podpora, % HDP" xr:uid="{AE13D5C7-FE0D-471B-86B7-544A91B1732F}"/>
    <hyperlink ref="A59" location="'3.37'!A1" display="Graf 3.37 Implicitná sadzba (B-index)" xr:uid="{40C1B770-4831-4D0D-BE5C-FF5E1B64A558}"/>
    <hyperlink ref="A60" location="'3.38'!A1" display="Graf 3.38 VaV výdavky podliehajúce daňovému zvýhodneniu (% HDP)" xr:uid="{E2D125B1-07DB-4A2E-BE3F-151E94B2C0FA}"/>
    <hyperlink ref="A61" location="'3.39'!A1" display="Graf 3.39 Počet firiem s  výdavkami na VaV" xr:uid="{F1039CF4-F347-47FD-8F95-D5DCCE9D3A86}"/>
    <hyperlink ref="A62" location="'3.40'!A1" display="Graf 3.40 Objem superodpočtu znižujúci firemnú daň (mil. eur)" xr:uid="{D05DE19F-AF4B-4A76-B62B-472A8399AAEB}"/>
    <hyperlink ref="A63" location="'3.41'!A1" display="Graf 3.41 Počet firiem v jednotlivých intervaloch čerpania superodpočtu" xr:uid="{9451E498-A5F0-4DF8-ABF6-33E95518B000}"/>
    <hyperlink ref="A64" location="'3.42'!A1" display="Graf 3.42 Superodpočet priniesol dodatočné investície do R&amp;D najmä u stredných a veľkých firiem (dodatočné výdavky na VaV za jedno euro daňovej úľavy)" xr:uid="{44DC172F-AD93-4721-BDF1-547D03E31CA0}"/>
    <hyperlink ref="A23" location="'3.1'!A1" display="Graf 3.1 Priemerné umiestnenie najlepšej VŠ v 3 rebríčkoch kvality" xr:uid="{5493479C-E831-490F-B50A-1EFFD0C6C588}"/>
    <hyperlink ref="A24" location="'3.2'!A1" display="Graf 3.2 Podiel zahraničných alebo medzinárodných doktorandov (2020)" xr:uid="{B8F6D3E1-4C36-40BE-B96E-83661D98A915}"/>
    <hyperlink ref="A25" location="'3.3'!A1" display="Graf 3.3 Celkové ročné výdavky na denného študenta (v tis. PPP USD, 2019)" xr:uid="{9370F9E8-2DD7-4FD6-9A2D-25F902657479}"/>
    <hyperlink ref="A26" location="'3.4'!A1" display="Graf 3.4 Podiel populácie s dosiahnutým 2. stupňom VŠ vzdelania na všetkých VŠ vzdelaných okrem doktorandov vo vekovej skupine 25 -34 (2021)" xr:uid="{0F95F5CD-846F-4448-8E93-2BB46C6C5ED8}"/>
    <hyperlink ref="A27" location="'3.5'!A1" display="Graf 3.5 Výdavky programu VŠ vzdelávanie a veda, sociálna podpora študentov VŠ zo ŠR" xr:uid="{1A5BE304-3456-484B-BFD2-6FD15CD01BB1}"/>
    <hyperlink ref="A28" location="'3.6'!A1" display="Graf 3.6 Zdroje financovania vysokoškolskej vedy (GERD, 2020)" xr:uid="{FD40F940-4703-43CD-A59D-AFC26DE17193}"/>
    <hyperlink ref="A29" location="'3.7'!A1" display="Graf 3.7 Financovanie vysokoškolskej vedy (rozpis 2023, APVV skutočnosť 2022), v miliónoch eur" xr:uid="{74571700-EA4F-4535-B1F0-43D68BB47068}"/>
    <hyperlink ref="A30" location="'3.8'!A1" display="Graf 3.8 Objem dotácií rozdeľovaných podľa výkonu na jedného učiteľa alebo vedeckého pracovníka (verejné VŠ, 2023)" xr:uid="{85CAC013-74F5-42D7-B5A6-77665E566002}"/>
    <hyperlink ref="A31" location="'3.9'!A1" display="Graf 3.9 Vývoj - Slovenské publikácie v rámci Open Access indexované vo WoS  Core Collection" xr:uid="{E16256E2-A27A-4CB2-AEE7-EE4B040DF90C}"/>
    <hyperlink ref="A32" location="'3.10'!A1" display="Graf 3.10 Vydavateľstvá, kde najčastejšie publikujú slovenskí vedci – publikácie vstupujúce do financovania VŠ" xr:uid="{C54516F1-46BB-4D5C-B68E-8088B6318F8C}"/>
    <hyperlink ref="A45" location="'3.23'!A1" display="Graf 3.23 Poskytnutá podpora APVV podľa jednotlivých výziev / programov, mil. eur" xr:uid="{3987CCD5-79DD-4075-9170-718E94232769}"/>
    <hyperlink ref="A46" location="'3.24'!A1" display="Graf 3.24 Výdavky a počet schválených projektov všeobecnej výzvy v rámci jednotlivých sektorov, mil. eur" xr:uid="{C3D38F2B-928F-4362-85F8-55498D1C701C}"/>
    <hyperlink ref="A49" location="'3.27'!A1" display="Graf 3.27 Počty riešiteľov v projektoch VEGA podľa veku" xr:uid="{CF2E7FA2-4EDE-4FA5-BB0C-CDBBFC878559}"/>
    <hyperlink ref="A47" location="'3.25'!A1" display="Graf 3.25 Bilaterálne výzvy APVV" xr:uid="{D470D785-7171-45AA-B5F0-C1F1C3BC9F5A}"/>
    <hyperlink ref="A48" location="'3.26'!A1" display="Graf 3.26 Podpora v menších výzvach APVV" xr:uid="{01A2B6B6-D704-4A73-AF65-11140AAEAE14}"/>
    <hyperlink ref="A51" location="'3.29'!A1" display="Graf 3.29 Počet projektov KEGA" xr:uid="{EFFD80BC-F699-496D-BBCE-818CE7D729C3}"/>
    <hyperlink ref="A50" location="'3.28'!A1" display="Graf 3.28 Počet projektov VEGA" xr:uid="{446F1E74-665F-499D-B931-11A1F7B4948A}"/>
    <hyperlink ref="A52" location="'3.30'!A1" display="Graf 3.30 Výdavky na Stimuly pre výskum a vývoj, mil. eur" xr:uid="{5D120D1C-C243-491D-9734-F42A2877E5D1}"/>
    <hyperlink ref="A65" location="'3.43'!A1" display="Graf 3.43 V zahraničí prináša superodpočet na VaV zvýšenie investícií najmä u malých a stredných firiem (dodatočné výdavky na VaV za jedno euro daňovej úľavy)" xr:uid="{1D69C209-72F5-45BF-A636-651D0D1079D7}"/>
    <hyperlink ref="A66" location="'3.44'!A1" display="Graf 3.44 Takmer 70 % subjektov dosahuje daňovú úsporu do 50 tis. eur." xr:uid="{6182C4E3-1244-4BD0-9C83-0842CEAE6AA2}"/>
    <hyperlink ref="A67" location="'3.45'!A1" display="Graf 3.45 Jednorazové vplyvy superodpočtu vo vybraných rokoch na korporátnu daň" xr:uid="{76084F51-A3DD-4C8F-A5AC-9BFB86A9ADA3}"/>
    <hyperlink ref="A68" location="'3.46'!A1" display="Graf 3.46 Počet PCT patentových prihlášok na 1 mld. HDP v krajinách EÚ (2021)" xr:uid="{E08F079A-ACC1-40FF-90BA-E5550DDCCD94}"/>
    <hyperlink ref="A69" location="'3.47'!A1" display="Graf 3.47 Patentbox – miera daňovej úľavy v krajinách OECD" xr:uid="{1AB31513-84FE-42E9-9C2B-7D0FF3B26F3D}"/>
    <hyperlink ref="A70" location="'4.1'!A1" display="Graf 4.1 Náklady na prístup k databázam, mil. eur" xr:uid="{E0E81711-DA38-43A2-AC59-4C7C64BC1BCA}"/>
    <hyperlink ref="A71" location="'4.2'!A1" display="Graf 4.2 Počet vyhľadávaní a počet stiahnutých plných textov z databáz CVTI SR" xr:uid="{78284E5D-1E2D-4A28-BA59-F9D85F277511}"/>
    <hyperlink ref="A72" location="'4.3'!A1" display="Graf 4.3 Podiel celkových a úspešných žiadosti v úlohe koordinátora projektu" xr:uid="{7F509FD3-0ECF-4E29-A3BA-38654F426F7C}"/>
    <hyperlink ref="A84" location="'5.2'!A1" display="Graf 5.2 Zamestnanosť v rezortných výskumných ústavoch (Počet osôb v FTE) v roku 2022" xr:uid="{C4367C0D-44CF-4A3D-BAE4-BB6C13BF16D4}"/>
    <hyperlink ref="A83" location="'5.1'!A1" display="Graf 5.1 Počet výskumníkov podľa sektorov v roku 2021" xr:uid="{0A7E89E9-CB8D-4C2E-B5C3-01630128AF87}"/>
    <hyperlink ref="A79" location="'4.10'!A1" display="Graf 4.10 Počet ochranných prvkov na 1 mld. HDP v PPS" xr:uid="{2046D286-9413-449C-AEF2-C4ACACF3A84C}"/>
    <hyperlink ref="A78" location="'4.9'!A1" display="Graf 4.9 Počet PCT na 1 mil. obyvateľov a na počet zamestnancov patentového úradu (2021)" xr:uid="{CF53F196-3F0E-483E-A80D-87C16B869438}"/>
    <hyperlink ref="A77" location="'4.8'!A1" display="Graf 4.8 Vybrané ekonomické výsledky úradov normalizácie, metrológie a skúšobníctva a ich pridružených organizácií (SR vs ČR, v mil. eur, percentuálny rozdiel prímov a výdavkov, 2022)" xr:uid="{E6232CA8-0D26-4916-89CE-A03CD9DB7EE0}"/>
    <hyperlink ref="A57" location="'3.35'!A1" display="Graf 3.35 Hodnota investícií rizikového kapitálu vo vybraných krajinách OECD za rok 2021 (p.b. HDP)" xr:uid="{FA861B49-4D68-494C-B776-2718A3E858AD}"/>
    <hyperlink ref="A80" location="'4.11'!A1" display="Graf 4.11 Podiel nových študentov v odboroch STEM a IKT na VŠ" xr:uid="{380E1BD3-07E7-4A3A-B74F-BE3847CD3F21}"/>
    <hyperlink ref="A81" location="'4.12'!A1" display="Graf 4.12 Zdroje ŠR na úlohy v oblasti popularizácie vedy a techniky realizované CVTI SR" xr:uid="{85FAEFA2-EFB8-42B4-A0EE-832D2C920CFF}"/>
    <hyperlink ref="A82" location="'4.13'!A1" display="Graf 4.13 Vedecko-popularizačné projekty financované cez projektové financovanie" xr:uid="{9914A64C-FE00-48F2-ADAC-7B8306BED60E}"/>
    <hyperlink ref="A73" location="'4.4'!A1" display="Graf 4.4 Počet podporených firiem a FO v jednotlivých programoch projektov SBA" xr:uid="{88B03CE2-E9AE-4890-84BB-C63E9EA01077}"/>
    <hyperlink ref="A74" location="'4.5'!A1" display="Graf 4.5 Technologická náročnosť firiem zapojených do podpory SBA" xr:uid="{BDF4AA65-808F-4513-8BBE-3822E827203D}"/>
    <hyperlink ref="A75" location="'4.6'!A1" display="Graf 4.6 Index hodnotenia systému podpory začínajúcich podnikateľov a firiem vo vybraných krajinách" xr:uid="{FE4254EF-4157-43C8-A79B-CAD8445D311C}"/>
    <hyperlink ref="A76" location="'4.7'!A1" display="Graf 4.7 Index hodnotenia systému podpory začínajúcich podnikateľov a firiem vo vybraných krajinách (2022)" xr:uid="{ABAD1959-FB77-4CC6-83DE-0C169A59DA4A}"/>
    <hyperlink ref="A53" location="'3.31'!A1" display="Graf 3.31 Hodnota investícií rizikového kapitálu vo vybraných krajinách OECD za rok 2022 (p.b. HDP)" xr:uid="{5C9FEA83-6D63-4297-A88C-3BB811012EB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5CD11-88B3-445B-80B8-A3534733F2D1}">
  <dimension ref="A1:O61"/>
  <sheetViews>
    <sheetView workbookViewId="0"/>
  </sheetViews>
  <sheetFormatPr defaultColWidth="9.140625" defaultRowHeight="12.75" x14ac:dyDescent="0.2"/>
  <cols>
    <col min="1" max="1" width="12.28515625" style="76" customWidth="1"/>
    <col min="2" max="3" width="16.7109375" style="76" customWidth="1"/>
    <col min="4" max="4" width="14.5703125" style="76" customWidth="1"/>
    <col min="5" max="5" width="10" style="76" customWidth="1"/>
    <col min="6" max="6" width="9.140625" style="76"/>
    <col min="7" max="7" width="29.85546875" style="76" customWidth="1"/>
    <col min="8" max="11" width="10" style="76" customWidth="1"/>
    <col min="12" max="12" width="9.140625" style="76"/>
    <col min="13" max="13" width="29.85546875" style="76" customWidth="1"/>
    <col min="14" max="15" width="10" style="76" customWidth="1"/>
    <col min="16" max="16384" width="9.140625" style="76"/>
  </cols>
  <sheetData>
    <row r="1" spans="1:15" x14ac:dyDescent="0.2">
      <c r="A1" s="75" t="s">
        <v>10</v>
      </c>
    </row>
    <row r="2" spans="1:15" x14ac:dyDescent="0.2">
      <c r="A2" s="76" t="s">
        <v>83</v>
      </c>
      <c r="B2" s="76" t="s">
        <v>283</v>
      </c>
    </row>
    <row r="4" spans="1:15" ht="25.5" x14ac:dyDescent="0.2">
      <c r="A4" s="272" t="s">
        <v>204</v>
      </c>
      <c r="B4" s="277" t="s">
        <v>284</v>
      </c>
      <c r="C4" s="277" t="s">
        <v>285</v>
      </c>
      <c r="G4" s="181"/>
      <c r="M4" s="181"/>
    </row>
    <row r="5" spans="1:15" x14ac:dyDescent="0.2">
      <c r="A5" s="161" t="s">
        <v>102</v>
      </c>
      <c r="B5" s="162">
        <v>8.0000000000000004E-4</v>
      </c>
      <c r="C5" s="162">
        <v>1.5100000000000001E-2</v>
      </c>
      <c r="D5" s="161"/>
      <c r="G5" s="181"/>
      <c r="H5" s="161"/>
      <c r="J5" s="161"/>
      <c r="M5" s="181"/>
    </row>
    <row r="6" spans="1:15" x14ac:dyDescent="0.2">
      <c r="A6" s="161" t="s">
        <v>92</v>
      </c>
      <c r="B6" s="162">
        <v>8.9999999999999998E-4</v>
      </c>
      <c r="C6" s="162">
        <v>2.3300000000000001E-2</v>
      </c>
      <c r="D6" s="181"/>
      <c r="G6" s="181"/>
      <c r="H6" s="181"/>
      <c r="J6" s="181"/>
      <c r="M6" s="181"/>
    </row>
    <row r="7" spans="1:15" x14ac:dyDescent="0.2">
      <c r="A7" s="161" t="s">
        <v>120</v>
      </c>
      <c r="B7" s="162">
        <v>1E-4</v>
      </c>
      <c r="C7" s="162">
        <v>5.6999999999999993E-3</v>
      </c>
    </row>
    <row r="8" spans="1:15" x14ac:dyDescent="0.2">
      <c r="A8" s="161" t="s">
        <v>105</v>
      </c>
      <c r="B8" s="162">
        <v>8.0000000000000004E-4</v>
      </c>
      <c r="C8" s="162">
        <v>1.21E-2</v>
      </c>
      <c r="D8" s="181"/>
      <c r="G8" s="161"/>
      <c r="H8" s="181"/>
      <c r="J8" s="181"/>
      <c r="M8" s="161"/>
      <c r="N8" s="181"/>
      <c r="O8" s="181"/>
    </row>
    <row r="9" spans="1:15" x14ac:dyDescent="0.2">
      <c r="A9" s="161" t="s">
        <v>88</v>
      </c>
      <c r="B9" s="162">
        <v>4.0000000000000002E-4</v>
      </c>
      <c r="C9" s="162">
        <v>1.84E-2</v>
      </c>
      <c r="D9" s="181"/>
      <c r="G9" s="161"/>
      <c r="H9" s="181"/>
      <c r="J9" s="181"/>
      <c r="M9" s="161"/>
      <c r="N9" s="181"/>
      <c r="O9" s="181"/>
    </row>
    <row r="10" spans="1:15" x14ac:dyDescent="0.2">
      <c r="A10" s="161" t="s">
        <v>95</v>
      </c>
      <c r="B10" s="162">
        <v>7.000000000000001E-4</v>
      </c>
      <c r="C10" s="162">
        <v>2.0899999999999998E-2</v>
      </c>
      <c r="D10" s="181"/>
      <c r="G10" s="161"/>
      <c r="H10" s="181"/>
      <c r="J10" s="181"/>
      <c r="M10" s="161"/>
      <c r="N10" s="181"/>
      <c r="O10" s="181"/>
    </row>
    <row r="11" spans="1:15" x14ac:dyDescent="0.2">
      <c r="A11" s="161" t="s">
        <v>103</v>
      </c>
      <c r="B11" s="162">
        <v>5.9999999999999995E-4</v>
      </c>
      <c r="C11" s="162">
        <v>9.5999999999999992E-3</v>
      </c>
      <c r="D11" s="181"/>
      <c r="G11" s="161"/>
      <c r="H11" s="181"/>
      <c r="J11" s="181"/>
      <c r="M11" s="161"/>
      <c r="N11" s="181"/>
      <c r="O11" s="181"/>
    </row>
    <row r="12" spans="1:15" x14ac:dyDescent="0.2">
      <c r="A12" s="161" t="s">
        <v>97</v>
      </c>
      <c r="B12" s="162">
        <v>2.9999999999999997E-4</v>
      </c>
      <c r="C12" s="162">
        <v>9.1000000000000004E-3</v>
      </c>
    </row>
    <row r="13" spans="1:15" x14ac:dyDescent="0.2">
      <c r="A13" s="161" t="s">
        <v>111</v>
      </c>
      <c r="B13" s="162">
        <v>5.0000000000000001E-4</v>
      </c>
      <c r="C13" s="162">
        <v>6.9999999999999993E-3</v>
      </c>
      <c r="D13" s="179"/>
      <c r="E13" s="179"/>
      <c r="G13" s="178"/>
      <c r="H13" s="179"/>
      <c r="I13" s="179"/>
      <c r="J13" s="179"/>
      <c r="K13" s="179"/>
      <c r="M13" s="178"/>
      <c r="N13" s="179"/>
      <c r="O13" s="179"/>
    </row>
    <row r="14" spans="1:15" x14ac:dyDescent="0.2">
      <c r="A14" s="161" t="s">
        <v>107</v>
      </c>
      <c r="B14" s="162">
        <v>7.000000000000001E-4</v>
      </c>
      <c r="C14" s="162">
        <v>7.8000000000000005E-3</v>
      </c>
      <c r="G14" s="161"/>
      <c r="M14" s="161"/>
    </row>
    <row r="15" spans="1:15" x14ac:dyDescent="0.2">
      <c r="A15" s="161" t="s">
        <v>100</v>
      </c>
      <c r="B15" s="162">
        <v>1.2999999999999999E-3</v>
      </c>
      <c r="C15" s="162">
        <v>1.52E-2</v>
      </c>
      <c r="D15" s="162"/>
      <c r="E15" s="162"/>
      <c r="G15" s="161"/>
      <c r="H15" s="162"/>
      <c r="I15" s="162"/>
      <c r="J15" s="162"/>
      <c r="K15" s="162"/>
      <c r="M15" s="161"/>
      <c r="N15" s="162"/>
      <c r="O15" s="162"/>
    </row>
    <row r="16" spans="1:15" x14ac:dyDescent="0.2">
      <c r="A16" s="161" t="s">
        <v>113</v>
      </c>
      <c r="B16" s="162">
        <v>1E-4</v>
      </c>
      <c r="C16" s="162">
        <v>6.0000000000000001E-3</v>
      </c>
      <c r="D16" s="162"/>
      <c r="E16" s="162"/>
      <c r="G16" s="161"/>
      <c r="H16" s="162"/>
      <c r="I16" s="162"/>
      <c r="J16" s="162"/>
      <c r="K16" s="162"/>
      <c r="M16" s="161"/>
      <c r="N16" s="162"/>
      <c r="O16" s="162"/>
    </row>
    <row r="17" spans="1:15" x14ac:dyDescent="0.2">
      <c r="A17" s="161" t="s">
        <v>106</v>
      </c>
      <c r="B17" s="162">
        <v>4.0000000000000002E-4</v>
      </c>
      <c r="C17" s="162">
        <v>9.300000000000001E-3</v>
      </c>
      <c r="D17" s="162"/>
      <c r="E17" s="162"/>
      <c r="G17" s="161"/>
      <c r="H17" s="162"/>
      <c r="I17" s="162"/>
      <c r="J17" s="162"/>
      <c r="K17" s="162"/>
      <c r="M17" s="161"/>
      <c r="N17" s="162"/>
      <c r="O17" s="162"/>
    </row>
    <row r="18" spans="1:15" x14ac:dyDescent="0.2">
      <c r="A18" s="161" t="s">
        <v>99</v>
      </c>
      <c r="B18" s="162">
        <v>2.9999999999999997E-4</v>
      </c>
      <c r="C18" s="162">
        <v>3.7000000000000002E-3</v>
      </c>
      <c r="D18" s="162"/>
      <c r="E18" s="162"/>
      <c r="G18" s="161"/>
      <c r="H18" s="162"/>
      <c r="I18" s="162"/>
      <c r="J18" s="162"/>
      <c r="K18" s="162"/>
      <c r="M18" s="161"/>
      <c r="N18" s="162"/>
      <c r="O18" s="162"/>
    </row>
    <row r="19" spans="1:15" x14ac:dyDescent="0.2">
      <c r="A19" s="161" t="s">
        <v>117</v>
      </c>
      <c r="B19" s="162">
        <v>1E-4</v>
      </c>
      <c r="C19" s="162">
        <v>2.0999999999999999E-3</v>
      </c>
      <c r="D19" s="162"/>
      <c r="E19" s="162"/>
      <c r="G19" s="161"/>
      <c r="H19" s="162"/>
      <c r="I19" s="162"/>
      <c r="J19" s="162"/>
      <c r="K19" s="162"/>
      <c r="M19" s="161"/>
      <c r="N19" s="162"/>
      <c r="O19" s="162"/>
    </row>
    <row r="20" spans="1:15" x14ac:dyDescent="0.2">
      <c r="A20" s="161" t="s">
        <v>110</v>
      </c>
      <c r="B20" s="162">
        <v>1E-4</v>
      </c>
      <c r="C20" s="162">
        <v>5.3E-3</v>
      </c>
      <c r="D20" s="162"/>
      <c r="E20" s="162"/>
      <c r="G20" s="161"/>
      <c r="H20" s="162"/>
      <c r="I20" s="162"/>
      <c r="J20" s="162"/>
      <c r="K20" s="162"/>
      <c r="M20" s="161"/>
      <c r="N20" s="162"/>
      <c r="O20" s="162"/>
    </row>
    <row r="21" spans="1:15" x14ac:dyDescent="0.2">
      <c r="A21" s="161" t="s">
        <v>96</v>
      </c>
      <c r="B21" s="162">
        <v>4.0000000000000002E-4</v>
      </c>
      <c r="C21" s="162">
        <v>6.4000000000000003E-3</v>
      </c>
      <c r="D21" s="162"/>
      <c r="E21" s="162"/>
      <c r="G21" s="161"/>
      <c r="H21" s="162"/>
      <c r="I21" s="162"/>
      <c r="J21" s="162"/>
      <c r="K21" s="162"/>
      <c r="M21" s="161"/>
      <c r="N21" s="162"/>
      <c r="O21" s="162"/>
    </row>
    <row r="22" spans="1:15" x14ac:dyDescent="0.2">
      <c r="A22" s="161" t="s">
        <v>112</v>
      </c>
      <c r="B22" s="162">
        <v>1.9E-3</v>
      </c>
      <c r="C22" s="162">
        <v>1.2199999999999999E-2</v>
      </c>
      <c r="D22" s="162"/>
      <c r="E22" s="162"/>
      <c r="G22" s="161"/>
      <c r="H22" s="162"/>
      <c r="I22" s="162"/>
      <c r="J22" s="162"/>
      <c r="K22" s="162"/>
      <c r="M22" s="161"/>
      <c r="N22" s="162"/>
      <c r="O22" s="162"/>
    </row>
    <row r="23" spans="1:15" x14ac:dyDescent="0.2">
      <c r="A23" s="161" t="s">
        <v>108</v>
      </c>
      <c r="B23" s="180">
        <v>0</v>
      </c>
      <c r="C23" s="162">
        <v>4.1999999999999997E-3</v>
      </c>
      <c r="D23" s="162"/>
      <c r="E23" s="162"/>
      <c r="G23" s="161"/>
      <c r="H23" s="162"/>
      <c r="I23" s="162"/>
      <c r="J23" s="162"/>
      <c r="K23" s="162"/>
      <c r="M23" s="161"/>
      <c r="N23" s="162"/>
      <c r="O23" s="162"/>
    </row>
    <row r="24" spans="1:15" x14ac:dyDescent="0.2">
      <c r="A24" s="161" t="s">
        <v>91</v>
      </c>
      <c r="B24" s="162">
        <v>1E-3</v>
      </c>
      <c r="C24" s="162">
        <v>1.54E-2</v>
      </c>
      <c r="D24" s="162"/>
      <c r="E24" s="162"/>
      <c r="G24" s="161"/>
      <c r="H24" s="162"/>
      <c r="I24" s="162"/>
      <c r="J24" s="162"/>
      <c r="K24" s="162"/>
      <c r="M24" s="161"/>
      <c r="N24" s="162"/>
      <c r="O24" s="162"/>
    </row>
    <row r="25" spans="1:15" x14ac:dyDescent="0.2">
      <c r="A25" s="161" t="s">
        <v>93</v>
      </c>
      <c r="B25" s="162">
        <v>8.0000000000000004E-4</v>
      </c>
      <c r="C25" s="162">
        <v>2.2000000000000002E-2</v>
      </c>
      <c r="D25" s="162"/>
      <c r="E25" s="162"/>
      <c r="G25" s="161"/>
      <c r="H25" s="162"/>
      <c r="I25" s="162"/>
      <c r="J25" s="162"/>
      <c r="K25" s="162"/>
      <c r="M25" s="161"/>
      <c r="N25" s="162"/>
      <c r="O25" s="162"/>
    </row>
    <row r="26" spans="1:15" x14ac:dyDescent="0.2">
      <c r="A26" s="161" t="s">
        <v>116</v>
      </c>
      <c r="B26" s="162">
        <v>1.1999999999999999E-3</v>
      </c>
      <c r="C26" s="162">
        <v>8.6999999999999994E-3</v>
      </c>
      <c r="D26" s="162"/>
      <c r="E26" s="162"/>
      <c r="G26" s="161"/>
      <c r="H26" s="162"/>
      <c r="I26" s="162"/>
      <c r="J26" s="162"/>
      <c r="K26" s="162"/>
      <c r="M26" s="161"/>
      <c r="N26" s="162"/>
      <c r="O26" s="162"/>
    </row>
    <row r="27" spans="1:15" x14ac:dyDescent="0.2">
      <c r="A27" s="161" t="s">
        <v>109</v>
      </c>
      <c r="B27" s="162">
        <v>5.9999999999999995E-4</v>
      </c>
      <c r="C27" s="162">
        <v>9.1999999999999998E-3</v>
      </c>
      <c r="D27" s="162"/>
      <c r="E27" s="162"/>
      <c r="G27" s="161"/>
      <c r="H27" s="162"/>
      <c r="I27" s="162"/>
      <c r="J27" s="162"/>
      <c r="K27" s="162"/>
      <c r="M27" s="161"/>
      <c r="N27" s="162"/>
      <c r="O27" s="162"/>
    </row>
    <row r="28" spans="1:15" x14ac:dyDescent="0.2">
      <c r="A28" s="161" t="s">
        <v>124</v>
      </c>
      <c r="B28" s="162">
        <v>1E-4</v>
      </c>
      <c r="C28" s="162">
        <v>2.7000000000000001E-3</v>
      </c>
      <c r="D28" s="162"/>
      <c r="E28" s="162"/>
      <c r="G28" s="161"/>
      <c r="H28" s="162"/>
      <c r="I28" s="162"/>
      <c r="J28" s="162"/>
      <c r="K28" s="162"/>
      <c r="M28" s="161"/>
      <c r="N28" s="162"/>
      <c r="O28" s="162"/>
    </row>
    <row r="29" spans="1:15" x14ac:dyDescent="0.2">
      <c r="A29" s="161" t="s">
        <v>104</v>
      </c>
      <c r="B29" s="162">
        <v>1.1000000000000001E-3</v>
      </c>
      <c r="C29" s="162">
        <v>1.5700000000000002E-2</v>
      </c>
      <c r="D29" s="162"/>
      <c r="E29" s="162"/>
      <c r="G29" s="161"/>
      <c r="H29" s="162"/>
      <c r="I29" s="162"/>
      <c r="J29" s="162"/>
      <c r="K29" s="162"/>
      <c r="M29" s="161"/>
      <c r="N29" s="162"/>
      <c r="O29" s="162"/>
    </row>
    <row r="30" spans="1:15" x14ac:dyDescent="0.2">
      <c r="A30" s="161" t="s">
        <v>114</v>
      </c>
      <c r="B30" s="162">
        <v>2.0000000000000001E-4</v>
      </c>
      <c r="C30" s="162">
        <v>4.8999999999999998E-3</v>
      </c>
      <c r="D30" s="162"/>
      <c r="E30" s="162"/>
      <c r="G30" s="161"/>
      <c r="H30" s="162"/>
      <c r="I30" s="162"/>
      <c r="J30" s="162"/>
      <c r="K30" s="162"/>
      <c r="M30" s="161"/>
      <c r="N30" s="162"/>
      <c r="O30" s="162"/>
    </row>
    <row r="31" spans="1:15" x14ac:dyDescent="0.2">
      <c r="A31" s="161" t="s">
        <v>90</v>
      </c>
      <c r="B31" s="162">
        <v>7.000000000000001E-4</v>
      </c>
      <c r="C31" s="162">
        <v>1.95E-2</v>
      </c>
      <c r="D31" s="162"/>
      <c r="E31" s="162"/>
      <c r="G31" s="161"/>
      <c r="H31" s="162"/>
      <c r="I31" s="162"/>
      <c r="J31" s="162"/>
      <c r="K31" s="162"/>
      <c r="M31" s="161"/>
      <c r="N31" s="162"/>
      <c r="O31" s="162"/>
    </row>
    <row r="32" spans="1:15" x14ac:dyDescent="0.2">
      <c r="A32" s="161" t="s">
        <v>89</v>
      </c>
      <c r="B32" s="162">
        <v>1.1000000000000001E-3</v>
      </c>
      <c r="C32" s="162">
        <v>2.4300000000000002E-2</v>
      </c>
      <c r="D32" s="162"/>
      <c r="E32" s="162"/>
      <c r="G32" s="161"/>
      <c r="H32" s="162"/>
      <c r="I32" s="162"/>
      <c r="J32" s="162"/>
      <c r="K32" s="162"/>
      <c r="M32" s="161"/>
      <c r="N32" s="162"/>
      <c r="O32" s="162"/>
    </row>
    <row r="33" spans="1:15" x14ac:dyDescent="0.2">
      <c r="A33" s="161" t="s">
        <v>101</v>
      </c>
      <c r="B33" s="162">
        <v>1.5E-3</v>
      </c>
      <c r="C33" s="162">
        <v>1.6799999999999999E-2</v>
      </c>
      <c r="D33" s="162"/>
      <c r="E33" s="162"/>
      <c r="G33" s="161"/>
      <c r="H33" s="162"/>
      <c r="I33" s="162"/>
      <c r="J33" s="162"/>
      <c r="K33" s="162"/>
      <c r="M33" s="161"/>
      <c r="N33" s="162"/>
      <c r="O33" s="162"/>
    </row>
    <row r="34" spans="1:15" x14ac:dyDescent="0.2">
      <c r="A34" s="161" t="s">
        <v>94</v>
      </c>
      <c r="B34" s="162">
        <v>1.2999999999999999E-3</v>
      </c>
      <c r="C34" s="162">
        <v>1.2199999999999999E-2</v>
      </c>
      <c r="D34" s="162"/>
      <c r="E34" s="162"/>
      <c r="G34" s="161"/>
      <c r="H34" s="162"/>
      <c r="I34" s="162"/>
      <c r="J34" s="162"/>
      <c r="K34" s="162"/>
      <c r="M34" s="161"/>
      <c r="N34" s="162"/>
      <c r="O34" s="162"/>
    </row>
    <row r="35" spans="1:15" x14ac:dyDescent="0.2">
      <c r="A35" s="161" t="s">
        <v>87</v>
      </c>
      <c r="B35" s="162">
        <v>2.9999999999999997E-4</v>
      </c>
      <c r="C35" s="162">
        <v>2.1299999999999999E-2</v>
      </c>
      <c r="D35" s="162"/>
      <c r="E35" s="162"/>
      <c r="G35" s="161"/>
      <c r="H35" s="180"/>
      <c r="I35" s="180"/>
      <c r="J35" s="162"/>
      <c r="K35" s="162"/>
      <c r="M35" s="161"/>
      <c r="N35" s="180"/>
      <c r="O35" s="162"/>
    </row>
    <row r="36" spans="1:15" x14ac:dyDescent="0.2">
      <c r="A36" s="161" t="s">
        <v>131</v>
      </c>
      <c r="B36" s="162">
        <v>5.0000000000000001E-4</v>
      </c>
      <c r="C36" s="162">
        <v>1.84E-2</v>
      </c>
      <c r="D36" s="162"/>
      <c r="E36" s="162"/>
      <c r="G36" s="161"/>
      <c r="H36" s="162"/>
      <c r="I36" s="162"/>
      <c r="J36" s="162"/>
      <c r="K36" s="162"/>
      <c r="M36" s="161"/>
      <c r="N36" s="162"/>
      <c r="O36" s="162"/>
    </row>
    <row r="37" spans="1:15" x14ac:dyDescent="0.2">
      <c r="A37" s="161" t="s">
        <v>130</v>
      </c>
      <c r="B37" s="162">
        <v>2.0000000000000001E-4</v>
      </c>
      <c r="C37" s="162">
        <v>2.5699999999999997E-2</v>
      </c>
      <c r="D37" s="162"/>
      <c r="E37" s="162"/>
      <c r="G37" s="161"/>
      <c r="H37" s="162"/>
      <c r="I37" s="162"/>
      <c r="J37" s="162"/>
      <c r="K37" s="162"/>
      <c r="M37" s="161"/>
      <c r="N37" s="162"/>
      <c r="O37" s="162"/>
    </row>
    <row r="38" spans="1:15" x14ac:dyDescent="0.2">
      <c r="A38" s="161" t="s">
        <v>126</v>
      </c>
      <c r="B38" s="162">
        <v>2E-3</v>
      </c>
      <c r="C38" s="162">
        <v>3.7900000000000003E-2</v>
      </c>
      <c r="D38" s="162"/>
      <c r="E38" s="162"/>
      <c r="G38" s="161"/>
      <c r="H38" s="162"/>
      <c r="I38" s="162"/>
      <c r="J38" s="162"/>
      <c r="K38" s="162"/>
      <c r="M38" s="161"/>
      <c r="N38" s="162"/>
      <c r="O38" s="162"/>
    </row>
    <row r="39" spans="1:15" x14ac:dyDescent="0.2">
      <c r="D39" s="162"/>
      <c r="E39" s="162"/>
      <c r="G39" s="161"/>
      <c r="H39" s="162"/>
      <c r="I39" s="162"/>
      <c r="J39" s="162"/>
      <c r="K39" s="162"/>
      <c r="M39" s="161"/>
      <c r="N39" s="162"/>
      <c r="O39" s="162"/>
    </row>
    <row r="40" spans="1:15" x14ac:dyDescent="0.2">
      <c r="D40" s="162"/>
      <c r="E40" s="162"/>
      <c r="G40" s="161"/>
      <c r="H40" s="162"/>
      <c r="I40" s="162"/>
      <c r="J40" s="162"/>
      <c r="K40" s="162"/>
      <c r="M40" s="161"/>
      <c r="N40" s="162"/>
      <c r="O40" s="162"/>
    </row>
    <row r="41" spans="1:15" x14ac:dyDescent="0.2">
      <c r="D41" s="162"/>
      <c r="E41" s="162"/>
      <c r="G41" s="161"/>
      <c r="H41" s="162"/>
      <c r="I41" s="162"/>
      <c r="J41" s="162"/>
      <c r="K41" s="162"/>
      <c r="M41" s="161"/>
      <c r="N41" s="162"/>
      <c r="O41" s="162"/>
    </row>
    <row r="42" spans="1:15" x14ac:dyDescent="0.2">
      <c r="D42" s="162"/>
      <c r="E42" s="162"/>
      <c r="G42" s="161"/>
      <c r="H42" s="162"/>
      <c r="I42" s="162"/>
      <c r="J42" s="162"/>
      <c r="K42" s="162"/>
      <c r="M42" s="161"/>
      <c r="N42" s="162"/>
      <c r="O42" s="162"/>
    </row>
    <row r="43" spans="1:15" x14ac:dyDescent="0.2">
      <c r="D43" s="162"/>
      <c r="E43" s="162"/>
      <c r="G43" s="161"/>
      <c r="H43" s="162"/>
      <c r="I43" s="162"/>
      <c r="J43" s="162"/>
      <c r="K43" s="162"/>
      <c r="M43" s="161"/>
      <c r="N43" s="162"/>
      <c r="O43" s="162"/>
    </row>
    <row r="44" spans="1:15" x14ac:dyDescent="0.2">
      <c r="D44" s="162"/>
      <c r="E44" s="162"/>
      <c r="G44" s="161"/>
      <c r="H44" s="162"/>
      <c r="I44" s="162"/>
      <c r="J44" s="162"/>
      <c r="K44" s="162"/>
      <c r="M44" s="161"/>
      <c r="N44" s="162"/>
      <c r="O44" s="162"/>
    </row>
    <row r="45" spans="1:15" x14ac:dyDescent="0.2">
      <c r="D45" s="162"/>
      <c r="E45" s="162"/>
      <c r="G45" s="161"/>
      <c r="H45" s="162"/>
      <c r="I45" s="162"/>
      <c r="J45" s="162"/>
      <c r="K45" s="162"/>
      <c r="M45" s="161"/>
      <c r="N45" s="162"/>
      <c r="O45" s="162"/>
    </row>
    <row r="46" spans="1:15" x14ac:dyDescent="0.2">
      <c r="D46" s="162"/>
      <c r="E46" s="162"/>
      <c r="G46" s="161"/>
      <c r="H46" s="162"/>
      <c r="I46" s="162"/>
      <c r="J46" s="162"/>
      <c r="K46" s="162"/>
      <c r="M46" s="161"/>
      <c r="N46" s="162"/>
      <c r="O46" s="162"/>
    </row>
    <row r="47" spans="1:15" x14ac:dyDescent="0.2">
      <c r="D47" s="162"/>
      <c r="E47" s="180"/>
      <c r="G47" s="161"/>
      <c r="H47" s="162"/>
      <c r="I47" s="162"/>
      <c r="J47" s="162"/>
      <c r="K47" s="162"/>
      <c r="M47" s="161"/>
      <c r="N47" s="162"/>
      <c r="O47" s="162"/>
    </row>
    <row r="48" spans="1:15" x14ac:dyDescent="0.2">
      <c r="D48" s="162"/>
      <c r="E48" s="180"/>
      <c r="G48" s="161"/>
      <c r="H48" s="180"/>
      <c r="I48" s="180"/>
      <c r="J48" s="162"/>
      <c r="K48" s="180"/>
      <c r="M48" s="161"/>
      <c r="N48" s="180"/>
      <c r="O48" s="180"/>
    </row>
    <row r="49" spans="1:15" x14ac:dyDescent="0.2">
      <c r="D49" s="162"/>
      <c r="E49" s="162"/>
      <c r="G49" s="161"/>
      <c r="H49" s="180"/>
      <c r="I49" s="180"/>
      <c r="J49" s="162"/>
      <c r="K49" s="162"/>
      <c r="M49" s="161"/>
      <c r="N49" s="180"/>
      <c r="O49" s="162"/>
    </row>
    <row r="50" spans="1:15" x14ac:dyDescent="0.2">
      <c r="D50" s="180"/>
      <c r="E50" s="180"/>
      <c r="G50" s="161"/>
      <c r="H50" s="180"/>
      <c r="I50" s="180"/>
      <c r="J50" s="180"/>
      <c r="K50" s="180"/>
      <c r="M50" s="161"/>
      <c r="N50" s="180"/>
      <c r="O50" s="180"/>
    </row>
    <row r="51" spans="1:15" x14ac:dyDescent="0.2">
      <c r="D51" s="162"/>
      <c r="E51" s="162"/>
      <c r="G51" s="161"/>
      <c r="H51" s="162"/>
      <c r="I51" s="162"/>
      <c r="J51" s="162"/>
      <c r="K51" s="162"/>
      <c r="M51" s="161"/>
      <c r="N51" s="162"/>
      <c r="O51" s="162"/>
    </row>
    <row r="52" spans="1:15" x14ac:dyDescent="0.2">
      <c r="D52" s="162"/>
      <c r="E52" s="162"/>
      <c r="G52" s="161"/>
      <c r="H52" s="162"/>
      <c r="I52" s="162"/>
      <c r="J52" s="162"/>
      <c r="K52" s="162"/>
      <c r="M52" s="161"/>
      <c r="N52" s="162"/>
      <c r="O52" s="162"/>
    </row>
    <row r="53" spans="1:15" x14ac:dyDescent="0.2">
      <c r="D53" s="162"/>
      <c r="E53" s="162"/>
      <c r="G53" s="161"/>
      <c r="H53" s="162"/>
      <c r="I53" s="162"/>
      <c r="J53" s="162"/>
      <c r="K53" s="162"/>
      <c r="M53" s="161"/>
      <c r="N53" s="162"/>
      <c r="O53" s="162"/>
    </row>
    <row r="54" spans="1:15" x14ac:dyDescent="0.2">
      <c r="D54" s="162"/>
      <c r="E54" s="180"/>
      <c r="G54" s="161"/>
      <c r="H54" s="162"/>
      <c r="I54" s="180"/>
      <c r="J54" s="162"/>
      <c r="K54" s="180"/>
      <c r="M54" s="161"/>
      <c r="N54" s="180"/>
      <c r="O54" s="180"/>
    </row>
    <row r="55" spans="1:15" x14ac:dyDescent="0.2">
      <c r="D55" s="162"/>
      <c r="E55" s="162"/>
      <c r="G55" s="161"/>
      <c r="H55" s="162"/>
      <c r="I55" s="162"/>
      <c r="J55" s="162"/>
      <c r="K55" s="162"/>
      <c r="M55" s="161"/>
      <c r="N55" s="162"/>
      <c r="O55" s="162"/>
    </row>
    <row r="56" spans="1:15" x14ac:dyDescent="0.2">
      <c r="D56" s="162"/>
      <c r="E56" s="162"/>
      <c r="G56" s="161"/>
      <c r="H56" s="162"/>
      <c r="I56" s="162"/>
      <c r="J56" s="162"/>
      <c r="K56" s="162"/>
      <c r="M56" s="161"/>
      <c r="N56" s="162"/>
      <c r="O56" s="162"/>
    </row>
    <row r="57" spans="1:15" x14ac:dyDescent="0.2">
      <c r="D57" s="162"/>
      <c r="E57" s="162"/>
      <c r="G57" s="161"/>
      <c r="H57" s="162"/>
      <c r="I57" s="162"/>
      <c r="J57" s="162"/>
      <c r="K57" s="162"/>
      <c r="M57" s="161"/>
      <c r="N57" s="162"/>
      <c r="O57" s="162"/>
    </row>
    <row r="58" spans="1:15" x14ac:dyDescent="0.2">
      <c r="A58" s="161"/>
      <c r="B58" s="162"/>
      <c r="C58" s="162"/>
      <c r="D58" s="162"/>
      <c r="E58" s="162"/>
      <c r="G58" s="161"/>
      <c r="H58" s="162"/>
      <c r="I58" s="162"/>
      <c r="J58" s="162"/>
      <c r="K58" s="162"/>
      <c r="M58" s="161"/>
      <c r="N58" s="162"/>
      <c r="O58" s="162"/>
    </row>
    <row r="61" spans="1:15" x14ac:dyDescent="0.2">
      <c r="D61" s="178"/>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AD989-D635-47B0-A2C4-157361081DB7}">
  <dimension ref="A1:M7"/>
  <sheetViews>
    <sheetView workbookViewId="0"/>
  </sheetViews>
  <sheetFormatPr defaultColWidth="9.140625" defaultRowHeight="12.75" x14ac:dyDescent="0.2"/>
  <cols>
    <col min="1" max="1" width="11.7109375" style="76" customWidth="1"/>
    <col min="2" max="16384" width="9.140625" style="76"/>
  </cols>
  <sheetData>
    <row r="1" spans="1:13" x14ac:dyDescent="0.2">
      <c r="A1" s="75" t="s">
        <v>286</v>
      </c>
    </row>
    <row r="2" spans="1:13" x14ac:dyDescent="0.2">
      <c r="A2" s="76" t="s">
        <v>83</v>
      </c>
      <c r="B2" s="76" t="s">
        <v>287</v>
      </c>
    </row>
    <row r="5" spans="1:13" x14ac:dyDescent="0.2">
      <c r="A5" s="262"/>
      <c r="B5" s="272" t="s">
        <v>207</v>
      </c>
      <c r="C5" s="272" t="s">
        <v>208</v>
      </c>
      <c r="D5" s="272" t="s">
        <v>209</v>
      </c>
      <c r="E5" s="272" t="s">
        <v>210</v>
      </c>
      <c r="F5" s="272" t="s">
        <v>211</v>
      </c>
      <c r="G5" s="272" t="s">
        <v>212</v>
      </c>
      <c r="H5" s="272" t="s">
        <v>213</v>
      </c>
      <c r="I5" s="272" t="s">
        <v>214</v>
      </c>
      <c r="J5" s="272" t="s">
        <v>215</v>
      </c>
      <c r="K5" s="272" t="s">
        <v>216</v>
      </c>
      <c r="L5" s="255">
        <v>2021</v>
      </c>
      <c r="M5" s="384"/>
    </row>
    <row r="6" spans="1:13" x14ac:dyDescent="0.2">
      <c r="A6" s="278" t="s">
        <v>288</v>
      </c>
      <c r="B6" s="182">
        <v>233.06100000000001</v>
      </c>
      <c r="C6" s="182">
        <v>243.30199999999999</v>
      </c>
      <c r="D6" s="182">
        <v>237.61600000000001</v>
      </c>
      <c r="E6" s="182">
        <v>277.11399999999998</v>
      </c>
      <c r="F6" s="182">
        <v>296.13299999999998</v>
      </c>
      <c r="G6" s="182">
        <v>262.67099999999999</v>
      </c>
      <c r="H6" s="182">
        <v>265.90899999999999</v>
      </c>
      <c r="I6" s="182">
        <v>285.43099999999998</v>
      </c>
      <c r="J6" s="182">
        <v>314.15800000000002</v>
      </c>
      <c r="K6" s="182">
        <v>332.30399999999997</v>
      </c>
    </row>
    <row r="7" spans="1:13" x14ac:dyDescent="0.2">
      <c r="A7" s="278" t="s">
        <v>289</v>
      </c>
      <c r="B7" s="182">
        <v>323.59800000000001</v>
      </c>
      <c r="C7" s="182">
        <v>294.70600000000002</v>
      </c>
      <c r="D7" s="182">
        <v>289.23399999999998</v>
      </c>
      <c r="E7" s="183">
        <v>289.25</v>
      </c>
      <c r="F7" s="182">
        <v>330.73599999999999</v>
      </c>
      <c r="G7" s="182">
        <v>302.25900000000001</v>
      </c>
      <c r="H7" s="182">
        <v>306.53800000000001</v>
      </c>
      <c r="I7" s="182">
        <v>328.19499999999999</v>
      </c>
      <c r="J7" s="182">
        <v>360.108</v>
      </c>
      <c r="K7" s="182">
        <v>383.947</v>
      </c>
      <c r="L7" s="182">
        <v>407.24200000000002</v>
      </c>
      <c r="M7" s="182"/>
    </row>
  </sheetData>
  <pageMargins left="0.7" right="0.7" top="0.75" bottom="0.75" header="0.3" footer="0.3"/>
  <ignoredErrors>
    <ignoredError sqref="B5:K5"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C7E00-8C9B-40A1-AD58-50C5CC286C39}">
  <dimension ref="A1:X7"/>
  <sheetViews>
    <sheetView workbookViewId="0"/>
  </sheetViews>
  <sheetFormatPr defaultColWidth="9.140625" defaultRowHeight="12.75" x14ac:dyDescent="0.2"/>
  <cols>
    <col min="1" max="1" width="26.42578125" style="76" customWidth="1"/>
    <col min="2" max="16384" width="9.140625" style="76"/>
  </cols>
  <sheetData>
    <row r="1" spans="1:24" x14ac:dyDescent="0.2">
      <c r="A1" s="75" t="s">
        <v>12</v>
      </c>
    </row>
    <row r="2" spans="1:24" x14ac:dyDescent="0.2">
      <c r="A2" s="76" t="s">
        <v>290</v>
      </c>
      <c r="B2" s="76" t="s">
        <v>291</v>
      </c>
    </row>
    <row r="5" spans="1:24" x14ac:dyDescent="0.2">
      <c r="A5" s="262"/>
      <c r="B5" s="263" t="s">
        <v>207</v>
      </c>
      <c r="C5" s="263" t="s">
        <v>208</v>
      </c>
      <c r="D5" s="263" t="s">
        <v>209</v>
      </c>
      <c r="E5" s="263" t="s">
        <v>210</v>
      </c>
      <c r="F5" s="263" t="s">
        <v>211</v>
      </c>
      <c r="G5" s="263" t="s">
        <v>212</v>
      </c>
      <c r="H5" s="263" t="s">
        <v>213</v>
      </c>
      <c r="I5" s="263" t="s">
        <v>214</v>
      </c>
      <c r="J5" s="263" t="s">
        <v>215</v>
      </c>
      <c r="K5" s="263" t="s">
        <v>216</v>
      </c>
      <c r="L5" s="263" t="s">
        <v>217</v>
      </c>
    </row>
    <row r="6" spans="1:24" x14ac:dyDescent="0.2">
      <c r="A6" s="177" t="s">
        <v>102</v>
      </c>
      <c r="B6" s="182">
        <v>1.46E-2</v>
      </c>
      <c r="C6" s="182">
        <v>1.3899999999999999E-2</v>
      </c>
      <c r="D6" s="184">
        <v>1.3999999999999999E-2</v>
      </c>
      <c r="E6" s="182">
        <v>1.3899999999999999E-2</v>
      </c>
      <c r="F6" s="182">
        <v>1.38E-2</v>
      </c>
      <c r="G6" s="184">
        <v>1.3999999999999999E-2</v>
      </c>
      <c r="H6" s="182">
        <v>1.41E-2</v>
      </c>
      <c r="I6" s="182">
        <v>1.43E-2</v>
      </c>
      <c r="J6" s="182">
        <v>1.46E-2</v>
      </c>
      <c r="K6" s="182">
        <v>1.44E-2</v>
      </c>
      <c r="L6" s="182">
        <v>1.4800000000000001E-2</v>
      </c>
    </row>
    <row r="7" spans="1:24" x14ac:dyDescent="0.2">
      <c r="A7" s="177" t="s">
        <v>266</v>
      </c>
      <c r="B7" s="182">
        <v>1.09E-2</v>
      </c>
      <c r="C7" s="182">
        <v>9.7000000000000003E-3</v>
      </c>
      <c r="D7" s="182">
        <v>9.1000000000000004E-3</v>
      </c>
      <c r="E7" s="182">
        <v>8.8000000000000005E-3</v>
      </c>
      <c r="F7" s="182">
        <v>9.1000000000000004E-3</v>
      </c>
      <c r="G7" s="182">
        <v>8.6999999999999994E-3</v>
      </c>
      <c r="H7" s="182">
        <v>9.1999999999999998E-3</v>
      </c>
      <c r="I7" s="182">
        <v>9.1999999999999998E-3</v>
      </c>
      <c r="J7" s="182">
        <v>9.3999999999999986E-3</v>
      </c>
      <c r="K7" s="182">
        <v>9.1999999999999998E-3</v>
      </c>
      <c r="L7" s="182">
        <v>8.8999999999999999E-3</v>
      </c>
      <c r="N7" s="180" t="s">
        <v>292</v>
      </c>
      <c r="P7" s="180" t="s">
        <v>292</v>
      </c>
      <c r="R7" s="180" t="s">
        <v>292</v>
      </c>
      <c r="T7" s="180" t="s">
        <v>292</v>
      </c>
      <c r="V7" s="180" t="s">
        <v>292</v>
      </c>
      <c r="W7" s="162"/>
      <c r="X7" s="180"/>
    </row>
  </sheetData>
  <pageMargins left="0.7" right="0.7" top="0.75" bottom="0.75" header="0.3" footer="0.3"/>
  <ignoredErrors>
    <ignoredError sqref="B4:L5"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844B1-019D-4BC1-B1B2-975D31A195B7}">
  <dimension ref="A1:F37"/>
  <sheetViews>
    <sheetView workbookViewId="0"/>
  </sheetViews>
  <sheetFormatPr defaultColWidth="9.140625" defaultRowHeight="12.75" x14ac:dyDescent="0.2"/>
  <cols>
    <col min="1" max="1" width="15" style="76" customWidth="1"/>
    <col min="2" max="2" width="12.7109375" style="76" customWidth="1"/>
    <col min="3" max="4" width="10" style="76" customWidth="1"/>
    <col min="5" max="6" width="11.140625" style="76" bestFit="1" customWidth="1"/>
    <col min="7" max="16384" width="9.140625" style="76"/>
  </cols>
  <sheetData>
    <row r="1" spans="1:3" x14ac:dyDescent="0.2">
      <c r="A1" s="75" t="s">
        <v>13</v>
      </c>
    </row>
    <row r="2" spans="1:3" x14ac:dyDescent="0.2">
      <c r="A2" s="76" t="s">
        <v>83</v>
      </c>
      <c r="B2" s="76" t="s">
        <v>293</v>
      </c>
    </row>
    <row r="4" spans="1:3" x14ac:dyDescent="0.2">
      <c r="A4" s="255"/>
      <c r="B4" s="255" t="s">
        <v>294</v>
      </c>
      <c r="C4" s="255" t="s">
        <v>295</v>
      </c>
    </row>
    <row r="5" spans="1:3" x14ac:dyDescent="0.2">
      <c r="A5" s="181" t="s">
        <v>93</v>
      </c>
      <c r="B5" s="76">
        <v>0.768936635495439</v>
      </c>
      <c r="C5" s="76">
        <v>0.23106336450456103</v>
      </c>
    </row>
    <row r="6" spans="1:3" x14ac:dyDescent="0.2">
      <c r="A6" s="181" t="s">
        <v>116</v>
      </c>
      <c r="B6" s="76">
        <v>0.76858135057807464</v>
      </c>
      <c r="C6" s="76">
        <v>0.23141864942192533</v>
      </c>
    </row>
    <row r="7" spans="1:3" x14ac:dyDescent="0.2">
      <c r="A7" s="181" t="s">
        <v>109</v>
      </c>
      <c r="B7" s="76">
        <v>0.72944542937212686</v>
      </c>
      <c r="C7" s="76">
        <v>0.27055457062787325</v>
      </c>
    </row>
    <row r="8" spans="1:3" x14ac:dyDescent="0.2">
      <c r="A8" s="181" t="s">
        <v>114</v>
      </c>
      <c r="B8" s="76">
        <v>0.72752073705560816</v>
      </c>
      <c r="C8" s="76">
        <v>0.27247926294439179</v>
      </c>
    </row>
    <row r="9" spans="1:3" x14ac:dyDescent="0.2">
      <c r="A9" s="181" t="s">
        <v>96</v>
      </c>
      <c r="B9" s="76">
        <v>0.69142018779342729</v>
      </c>
      <c r="C9" s="76">
        <v>0.30952112676056337</v>
      </c>
    </row>
    <row r="10" spans="1:3" x14ac:dyDescent="0.2">
      <c r="A10" s="181" t="s">
        <v>87</v>
      </c>
      <c r="B10" s="76">
        <v>0.68000624726865311</v>
      </c>
      <c r="C10" s="76">
        <v>0.31999375273134695</v>
      </c>
    </row>
    <row r="11" spans="1:3" x14ac:dyDescent="0.2">
      <c r="A11" s="181" t="s">
        <v>91</v>
      </c>
      <c r="B11" s="76">
        <v>0.67220519627098552</v>
      </c>
      <c r="C11" s="76">
        <v>0.3277949497770139</v>
      </c>
    </row>
    <row r="12" spans="1:3" x14ac:dyDescent="0.2">
      <c r="A12" s="181" t="s">
        <v>95</v>
      </c>
      <c r="B12" s="76">
        <v>0.60652609614260855</v>
      </c>
      <c r="C12" s="76">
        <v>0.39347395329927415</v>
      </c>
    </row>
    <row r="13" spans="1:3" x14ac:dyDescent="0.2">
      <c r="A13" s="181" t="s">
        <v>94</v>
      </c>
      <c r="B13" s="76">
        <v>0.59141896104218994</v>
      </c>
      <c r="C13" s="76">
        <v>0.40858103895780995</v>
      </c>
    </row>
    <row r="14" spans="1:3" x14ac:dyDescent="0.2">
      <c r="A14" s="181" t="s">
        <v>111</v>
      </c>
      <c r="B14" s="76">
        <v>0.53914432348607799</v>
      </c>
      <c r="C14" s="76">
        <v>0.46085567651392195</v>
      </c>
    </row>
    <row r="15" spans="1:3" x14ac:dyDescent="0.2">
      <c r="A15" s="181" t="s">
        <v>105</v>
      </c>
      <c r="B15" s="76">
        <v>0.53058027090959126</v>
      </c>
      <c r="C15" s="76">
        <v>0.46941972909040874</v>
      </c>
    </row>
    <row r="16" spans="1:3" x14ac:dyDescent="0.2">
      <c r="A16" s="181" t="s">
        <v>97</v>
      </c>
      <c r="B16" s="76">
        <v>0.44789123703384037</v>
      </c>
      <c r="C16" s="76">
        <v>0.55210876296615952</v>
      </c>
    </row>
    <row r="17" spans="1:6" x14ac:dyDescent="0.2">
      <c r="A17" s="181" t="s">
        <v>92</v>
      </c>
      <c r="B17" s="76">
        <v>0.43695476337057754</v>
      </c>
      <c r="C17" s="76">
        <v>0.56304523662942252</v>
      </c>
    </row>
    <row r="18" spans="1:6" x14ac:dyDescent="0.2">
      <c r="A18" s="181" t="s">
        <v>112</v>
      </c>
      <c r="B18" s="76">
        <v>0.1126285219810203</v>
      </c>
      <c r="C18" s="76">
        <v>0.88737147801897975</v>
      </c>
    </row>
    <row r="19" spans="1:6" x14ac:dyDescent="0.2">
      <c r="A19" s="161"/>
    </row>
    <row r="20" spans="1:6" x14ac:dyDescent="0.2">
      <c r="A20" s="161"/>
    </row>
    <row r="21" spans="1:6" x14ac:dyDescent="0.2">
      <c r="A21" s="255" t="s">
        <v>233</v>
      </c>
    </row>
    <row r="22" spans="1:6" x14ac:dyDescent="0.2">
      <c r="A22" s="181" t="s">
        <v>204</v>
      </c>
      <c r="B22" s="76" t="s">
        <v>296</v>
      </c>
      <c r="C22" s="76" t="s">
        <v>297</v>
      </c>
      <c r="D22" s="76" t="s">
        <v>298</v>
      </c>
    </row>
    <row r="23" spans="1:6" x14ac:dyDescent="0.2">
      <c r="A23" s="181" t="s">
        <v>241</v>
      </c>
      <c r="B23" s="162">
        <v>3664.4639999999999</v>
      </c>
      <c r="C23" s="162">
        <v>1601.2049999999999</v>
      </c>
      <c r="D23" s="162">
        <v>2063.259</v>
      </c>
      <c r="E23" s="76">
        <f t="shared" ref="E23:F36" si="0">C23/$B23</f>
        <v>0.43695476337057754</v>
      </c>
      <c r="F23" s="76">
        <f t="shared" si="0"/>
        <v>0.56304523662942252</v>
      </c>
    </row>
    <row r="24" spans="1:6" x14ac:dyDescent="0.2">
      <c r="A24" s="181" t="s">
        <v>244</v>
      </c>
      <c r="B24" s="162">
        <v>1493.5609999999999</v>
      </c>
      <c r="C24" s="162">
        <v>792.45399999999995</v>
      </c>
      <c r="D24" s="162">
        <v>701.10699999999997</v>
      </c>
      <c r="E24" s="76">
        <f>C24/$B24</f>
        <v>0.53058027090959126</v>
      </c>
      <c r="F24" s="76">
        <f>D24/$B24</f>
        <v>0.46941972909040874</v>
      </c>
    </row>
    <row r="25" spans="1:6" x14ac:dyDescent="0.2">
      <c r="A25" s="181" t="s">
        <v>246</v>
      </c>
      <c r="B25" s="162">
        <v>40451.534</v>
      </c>
      <c r="C25" s="162">
        <v>24534.911</v>
      </c>
      <c r="D25" s="162">
        <v>15916.625</v>
      </c>
      <c r="E25" s="76">
        <f t="shared" si="0"/>
        <v>0.60652609614260855</v>
      </c>
      <c r="F25" s="76">
        <f t="shared" si="0"/>
        <v>0.39347395329927415</v>
      </c>
    </row>
    <row r="26" spans="1:6" x14ac:dyDescent="0.2">
      <c r="A26" s="181" t="s">
        <v>248</v>
      </c>
      <c r="B26" s="162">
        <v>952.38300000000004</v>
      </c>
      <c r="C26" s="162">
        <v>426.56400000000002</v>
      </c>
      <c r="D26" s="162">
        <v>525.81899999999996</v>
      </c>
      <c r="E26" s="76">
        <f t="shared" si="0"/>
        <v>0.44789123703384037</v>
      </c>
      <c r="F26" s="76">
        <f t="shared" si="0"/>
        <v>0.55210876296615952</v>
      </c>
    </row>
    <row r="27" spans="1:6" x14ac:dyDescent="0.2">
      <c r="A27" s="181" t="s">
        <v>249</v>
      </c>
      <c r="B27" s="162">
        <v>1550.212</v>
      </c>
      <c r="C27" s="162">
        <v>835.78800000000001</v>
      </c>
      <c r="D27" s="162">
        <v>714.42399999999998</v>
      </c>
      <c r="E27" s="76">
        <f>C27/$B27</f>
        <v>0.53914432348607799</v>
      </c>
      <c r="F27" s="76">
        <f t="shared" si="0"/>
        <v>0.46085567651392195</v>
      </c>
    </row>
    <row r="28" spans="1:6" x14ac:dyDescent="0.2">
      <c r="A28" s="181" t="s">
        <v>257</v>
      </c>
      <c r="B28" s="163">
        <v>426</v>
      </c>
      <c r="C28" s="162">
        <v>294.54500000000002</v>
      </c>
      <c r="D28" s="162">
        <v>131.85599999999999</v>
      </c>
      <c r="E28" s="76">
        <f t="shared" ref="E28:E36" si="1">C28/$B28</f>
        <v>0.69142018779342729</v>
      </c>
      <c r="F28" s="76">
        <f t="shared" si="0"/>
        <v>0.30952112676056337</v>
      </c>
    </row>
    <row r="29" spans="1:6" x14ac:dyDescent="0.2">
      <c r="A29" s="181" t="s">
        <v>258</v>
      </c>
      <c r="B29" s="162">
        <v>694.53099999999995</v>
      </c>
      <c r="C29" s="162">
        <v>78.224000000000004</v>
      </c>
      <c r="D29" s="162">
        <v>616.30700000000002</v>
      </c>
      <c r="E29" s="76">
        <f t="shared" si="1"/>
        <v>0.1126285219810203</v>
      </c>
      <c r="F29" s="76">
        <f t="shared" si="0"/>
        <v>0.88737147801897975</v>
      </c>
    </row>
    <row r="30" spans="1:6" x14ac:dyDescent="0.2">
      <c r="A30" s="181" t="s">
        <v>260</v>
      </c>
      <c r="B30" s="162">
        <v>6847.0640000000003</v>
      </c>
      <c r="C30" s="162">
        <v>4602.6319999999996</v>
      </c>
      <c r="D30" s="162">
        <v>2244.433</v>
      </c>
      <c r="E30" s="76">
        <f t="shared" si="1"/>
        <v>0.67220519627098552</v>
      </c>
      <c r="F30" s="76">
        <f t="shared" si="0"/>
        <v>0.3277949497770139</v>
      </c>
    </row>
    <row r="31" spans="1:6" x14ac:dyDescent="0.2">
      <c r="A31" s="181" t="s">
        <v>261</v>
      </c>
      <c r="B31" s="162">
        <v>3269.5749999999998</v>
      </c>
      <c r="C31" s="162">
        <v>2514.096</v>
      </c>
      <c r="D31" s="162">
        <v>755.47900000000004</v>
      </c>
      <c r="E31" s="76">
        <f t="shared" si="1"/>
        <v>0.768936635495439</v>
      </c>
      <c r="F31" s="76">
        <f t="shared" si="0"/>
        <v>0.23106336450456103</v>
      </c>
    </row>
    <row r="32" spans="1:6" x14ac:dyDescent="0.2">
      <c r="A32" s="181" t="s">
        <v>262</v>
      </c>
      <c r="B32" s="162">
        <v>2632.5320000000002</v>
      </c>
      <c r="C32" s="162">
        <v>2023.3150000000001</v>
      </c>
      <c r="D32" s="162">
        <v>609.21699999999998</v>
      </c>
      <c r="E32" s="76">
        <f t="shared" si="1"/>
        <v>0.76858135057807464</v>
      </c>
      <c r="F32" s="76">
        <f t="shared" si="0"/>
        <v>0.23141864942192533</v>
      </c>
    </row>
    <row r="33" spans="1:6" x14ac:dyDescent="0.2">
      <c r="A33" s="181" t="s">
        <v>263</v>
      </c>
      <c r="B33" s="162">
        <v>778.96299999999997</v>
      </c>
      <c r="C33" s="162">
        <v>568.21100000000001</v>
      </c>
      <c r="D33" s="162">
        <v>210.75200000000001</v>
      </c>
      <c r="E33" s="76">
        <f t="shared" si="1"/>
        <v>0.72944542937212686</v>
      </c>
      <c r="F33" s="76">
        <f t="shared" si="0"/>
        <v>0.27055457062787325</v>
      </c>
    </row>
    <row r="34" spans="1:6" x14ac:dyDescent="0.2">
      <c r="A34" s="181" t="s">
        <v>266</v>
      </c>
      <c r="B34" s="162">
        <v>407.24200000000002</v>
      </c>
      <c r="C34" s="162">
        <v>296.27699999999999</v>
      </c>
      <c r="D34" s="162">
        <v>110.965</v>
      </c>
      <c r="E34" s="76">
        <f t="shared" si="1"/>
        <v>0.72752073705560816</v>
      </c>
      <c r="F34" s="76">
        <f t="shared" si="0"/>
        <v>0.27247926294439179</v>
      </c>
    </row>
    <row r="35" spans="1:6" x14ac:dyDescent="0.2">
      <c r="A35" s="181" t="s">
        <v>270</v>
      </c>
      <c r="B35" s="162">
        <v>3780.7310000000002</v>
      </c>
      <c r="C35" s="162">
        <v>2235.9960000000001</v>
      </c>
      <c r="D35" s="162">
        <v>1544.7349999999999</v>
      </c>
      <c r="E35" s="76">
        <f t="shared" si="1"/>
        <v>0.59141896104218994</v>
      </c>
      <c r="F35" s="76">
        <f t="shared" si="0"/>
        <v>0.40858103895780995</v>
      </c>
    </row>
    <row r="36" spans="1:6" x14ac:dyDescent="0.2">
      <c r="A36" s="181" t="s">
        <v>271</v>
      </c>
      <c r="B36" s="163">
        <v>6818.98</v>
      </c>
      <c r="C36" s="162">
        <v>4636.9489999999996</v>
      </c>
      <c r="D36" s="162">
        <v>2182.0309999999999</v>
      </c>
      <c r="E36" s="76">
        <f t="shared" si="1"/>
        <v>0.68000624726865311</v>
      </c>
      <c r="F36" s="76">
        <f t="shared" si="0"/>
        <v>0.31999375273134695</v>
      </c>
    </row>
    <row r="37" spans="1:6" x14ac:dyDescent="0.2">
      <c r="A37" s="161"/>
      <c r="B37" s="163"/>
      <c r="C37" s="162"/>
      <c r="D37" s="16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5CC0C-5B0F-43E2-B7D2-14D4339CB66D}">
  <dimension ref="A1:G6"/>
  <sheetViews>
    <sheetView workbookViewId="0"/>
  </sheetViews>
  <sheetFormatPr defaultColWidth="8.7109375" defaultRowHeight="12.75" x14ac:dyDescent="0.2"/>
  <cols>
    <col min="1" max="1" width="8.7109375" style="76"/>
    <col min="2" max="7" width="10.42578125" style="76" customWidth="1"/>
    <col min="8" max="16384" width="8.7109375" style="76"/>
  </cols>
  <sheetData>
    <row r="1" spans="1:7" x14ac:dyDescent="0.2">
      <c r="A1" s="75" t="s">
        <v>299</v>
      </c>
    </row>
    <row r="2" spans="1:7" x14ac:dyDescent="0.2">
      <c r="A2" s="76" t="s">
        <v>83</v>
      </c>
      <c r="B2" s="76" t="s">
        <v>300</v>
      </c>
    </row>
    <row r="4" spans="1:7" x14ac:dyDescent="0.2">
      <c r="A4" s="255"/>
      <c r="B4" s="255">
        <v>2018</v>
      </c>
      <c r="C4" s="255">
        <v>2019</v>
      </c>
      <c r="D4" s="255">
        <v>2020</v>
      </c>
      <c r="E4" s="255">
        <v>2021</v>
      </c>
      <c r="F4" s="255">
        <v>2022</v>
      </c>
      <c r="G4" s="264" t="s">
        <v>301</v>
      </c>
    </row>
    <row r="5" spans="1:7" x14ac:dyDescent="0.2">
      <c r="A5" s="76" t="s">
        <v>302</v>
      </c>
      <c r="B5" s="164">
        <v>328.19155271011488</v>
      </c>
      <c r="C5" s="164">
        <v>360.12376909296643</v>
      </c>
      <c r="D5" s="164">
        <v>383.94713869084057</v>
      </c>
      <c r="E5" s="164">
        <v>407.24230830565017</v>
      </c>
      <c r="F5" s="164">
        <v>412.39575059358464</v>
      </c>
      <c r="G5" s="164">
        <v>414.41145399999999</v>
      </c>
    </row>
    <row r="6" spans="1:7" x14ac:dyDescent="0.2">
      <c r="A6" s="76" t="s">
        <v>303</v>
      </c>
      <c r="B6" s="164">
        <v>69.885326941116332</v>
      </c>
      <c r="C6" s="164">
        <v>55.430451589935302</v>
      </c>
      <c r="D6" s="164">
        <v>101.43759773409796</v>
      </c>
      <c r="E6" s="164">
        <v>107.78002500118929</v>
      </c>
      <c r="F6" s="164">
        <v>166.23461766439056</v>
      </c>
      <c r="G6" s="164">
        <v>116.1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102C1-8186-4B1B-B944-695B68D89793}">
  <dimension ref="A1:G9"/>
  <sheetViews>
    <sheetView workbookViewId="0"/>
  </sheetViews>
  <sheetFormatPr defaultColWidth="9.140625" defaultRowHeight="12.75" x14ac:dyDescent="0.2"/>
  <cols>
    <col min="1" max="1" width="21.28515625" style="76" customWidth="1"/>
    <col min="2" max="7" width="13.28515625" style="76" customWidth="1"/>
    <col min="8" max="16384" width="9.140625" style="76"/>
  </cols>
  <sheetData>
    <row r="1" spans="1:7" x14ac:dyDescent="0.2">
      <c r="A1" s="75" t="s">
        <v>304</v>
      </c>
    </row>
    <row r="2" spans="1:7" x14ac:dyDescent="0.2">
      <c r="A2" s="76" t="s">
        <v>83</v>
      </c>
      <c r="B2" s="76" t="s">
        <v>300</v>
      </c>
    </row>
    <row r="4" spans="1:7" x14ac:dyDescent="0.2">
      <c r="A4" s="255"/>
      <c r="B4" s="255">
        <v>2018</v>
      </c>
      <c r="C4" s="255">
        <v>2019</v>
      </c>
      <c r="D4" s="255">
        <v>2020</v>
      </c>
      <c r="E4" s="255">
        <v>2021</v>
      </c>
      <c r="F4" s="255">
        <v>2022</v>
      </c>
      <c r="G4" s="264">
        <v>2023</v>
      </c>
    </row>
    <row r="5" spans="1:7" x14ac:dyDescent="0.2">
      <c r="A5" s="76" t="s">
        <v>305</v>
      </c>
      <c r="B5" s="84">
        <v>316.80751099999998</v>
      </c>
      <c r="C5" s="84">
        <v>313.15124400000002</v>
      </c>
      <c r="D5" s="84">
        <v>345.08325400000001</v>
      </c>
      <c r="E5" s="84">
        <v>349.10953899999998</v>
      </c>
      <c r="F5" s="84">
        <v>352.45692700000001</v>
      </c>
      <c r="G5" s="84">
        <v>398.11145399999998</v>
      </c>
    </row>
    <row r="6" spans="1:7" x14ac:dyDescent="0.2">
      <c r="A6" s="76" t="s">
        <v>306</v>
      </c>
      <c r="B6" s="84">
        <v>326.9452154242739</v>
      </c>
      <c r="C6" s="84">
        <v>359.09493804040898</v>
      </c>
      <c r="D6" s="84">
        <v>372.26976819128299</v>
      </c>
      <c r="E6" s="84">
        <v>392.33332422437491</v>
      </c>
      <c r="F6" s="84">
        <v>378.88404432346999</v>
      </c>
    </row>
    <row r="7" spans="1:7" x14ac:dyDescent="0.2">
      <c r="A7" s="76" t="s">
        <v>307</v>
      </c>
      <c r="B7" s="84">
        <v>33.579439999999998</v>
      </c>
      <c r="C7" s="84">
        <v>4.0549400000000002</v>
      </c>
      <c r="D7" s="84">
        <v>100.94133600000001</v>
      </c>
      <c r="E7" s="84">
        <v>87.821780000000004</v>
      </c>
      <c r="F7" s="84">
        <v>113.795838</v>
      </c>
      <c r="G7" s="84">
        <v>132.4</v>
      </c>
    </row>
    <row r="8" spans="1:7" x14ac:dyDescent="0.2">
      <c r="A8" s="76" t="s">
        <v>308</v>
      </c>
      <c r="B8" s="84">
        <v>71.131664226957326</v>
      </c>
      <c r="C8" s="84">
        <v>56.459282642492774</v>
      </c>
      <c r="D8" s="84">
        <v>113.11496823365557</v>
      </c>
      <c r="E8" s="84">
        <v>122.68900908246458</v>
      </c>
      <c r="F8" s="84">
        <v>199.74632393450523</v>
      </c>
    </row>
    <row r="9" spans="1:7" x14ac:dyDescent="0.2">
      <c r="B9" s="84"/>
      <c r="C9" s="84"/>
      <c r="D9" s="84"/>
      <c r="E9" s="84"/>
      <c r="F9" s="84"/>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BC05D-4EBF-4980-B4A9-500E1BEFDD1F}">
  <dimension ref="A1:P26"/>
  <sheetViews>
    <sheetView zoomScaleNormal="100" workbookViewId="0">
      <selection activeCell="B26" sqref="B26"/>
    </sheetView>
  </sheetViews>
  <sheetFormatPr defaultColWidth="9.140625" defaultRowHeight="12.75" x14ac:dyDescent="0.2"/>
  <cols>
    <col min="1" max="1" width="9.140625" style="76"/>
    <col min="2" max="3" width="10" style="76" customWidth="1"/>
    <col min="4" max="13" width="9.140625" style="76"/>
    <col min="14" max="16" width="11.85546875" style="76" customWidth="1"/>
    <col min="17" max="16384" width="9.140625" style="76"/>
  </cols>
  <sheetData>
    <row r="1" spans="1:16" x14ac:dyDescent="0.2">
      <c r="A1" s="17" t="s">
        <v>16</v>
      </c>
    </row>
    <row r="2" spans="1:16" x14ac:dyDescent="0.2">
      <c r="A2" s="76" t="s">
        <v>83</v>
      </c>
      <c r="B2" s="76" t="s">
        <v>309</v>
      </c>
    </row>
    <row r="4" spans="1:16" x14ac:dyDescent="0.2">
      <c r="A4" s="265"/>
      <c r="B4" s="266">
        <v>2016</v>
      </c>
      <c r="C4" s="266">
        <v>2017</v>
      </c>
      <c r="D4" s="266">
        <v>2018</v>
      </c>
      <c r="E4" s="266">
        <v>2019</v>
      </c>
      <c r="F4" s="266">
        <v>2020</v>
      </c>
      <c r="G4" s="266">
        <v>2021</v>
      </c>
      <c r="H4" s="266">
        <v>2022</v>
      </c>
      <c r="I4" s="266">
        <v>2023</v>
      </c>
      <c r="J4" s="266">
        <v>2024</v>
      </c>
      <c r="K4" s="266">
        <v>2025</v>
      </c>
      <c r="L4" s="266">
        <v>2026</v>
      </c>
      <c r="M4" s="266">
        <v>2027</v>
      </c>
      <c r="N4" s="266">
        <v>2028</v>
      </c>
      <c r="O4" s="266">
        <v>2029</v>
      </c>
      <c r="P4" s="266">
        <v>2030</v>
      </c>
    </row>
    <row r="5" spans="1:16" x14ac:dyDescent="0.2">
      <c r="A5" s="78" t="s">
        <v>310</v>
      </c>
      <c r="B5" s="279">
        <v>302300</v>
      </c>
      <c r="C5" s="279">
        <v>306500</v>
      </c>
      <c r="D5" s="279">
        <v>328200</v>
      </c>
      <c r="E5" s="279">
        <v>360100</v>
      </c>
      <c r="F5" s="279">
        <v>383947</v>
      </c>
      <c r="G5" s="167">
        <v>391159</v>
      </c>
      <c r="H5" s="167">
        <v>391159</v>
      </c>
      <c r="I5" s="167">
        <v>430275</v>
      </c>
      <c r="J5" s="167">
        <v>476000</v>
      </c>
      <c r="K5" s="167">
        <v>590000</v>
      </c>
      <c r="L5" s="167">
        <v>696716</v>
      </c>
      <c r="M5" s="167">
        <v>788656</v>
      </c>
      <c r="N5" s="167">
        <v>887170</v>
      </c>
      <c r="O5" s="167">
        <v>992646</v>
      </c>
      <c r="P5" s="167">
        <v>1103593</v>
      </c>
    </row>
    <row r="6" spans="1:16" x14ac:dyDescent="0.2">
      <c r="A6" s="79" t="s">
        <v>311</v>
      </c>
      <c r="B6" s="165"/>
      <c r="C6" s="165"/>
      <c r="D6" s="165"/>
      <c r="E6" s="165"/>
      <c r="F6" s="165" t="s">
        <v>312</v>
      </c>
      <c r="G6" s="166" t="s">
        <v>313</v>
      </c>
      <c r="H6" s="167">
        <v>29700</v>
      </c>
      <c r="I6" s="167">
        <v>147544</v>
      </c>
      <c r="J6" s="167">
        <v>147544</v>
      </c>
      <c r="K6" s="167">
        <v>147544</v>
      </c>
      <c r="L6" s="167">
        <v>147544</v>
      </c>
      <c r="M6" s="166"/>
      <c r="N6" s="166"/>
      <c r="O6" s="166"/>
      <c r="P6" s="166"/>
    </row>
    <row r="7" spans="1:16" x14ac:dyDescent="0.2">
      <c r="A7" s="168" t="s">
        <v>314</v>
      </c>
      <c r="B7" s="169">
        <v>33047</v>
      </c>
      <c r="C7" s="169">
        <v>58854</v>
      </c>
      <c r="D7" s="169">
        <v>96952</v>
      </c>
      <c r="E7" s="169">
        <v>56309</v>
      </c>
      <c r="F7" s="169">
        <v>104318</v>
      </c>
      <c r="G7" s="169">
        <v>108312</v>
      </c>
      <c r="H7" s="169">
        <v>112058</v>
      </c>
      <c r="I7" s="169">
        <v>112058</v>
      </c>
      <c r="J7" s="169">
        <v>141078</v>
      </c>
      <c r="K7" s="169">
        <v>147624</v>
      </c>
      <c r="L7" s="169">
        <v>163490</v>
      </c>
      <c r="M7" s="169">
        <v>168776</v>
      </c>
      <c r="N7" s="169">
        <v>168266</v>
      </c>
      <c r="O7" s="169">
        <v>283565</v>
      </c>
      <c r="P7" s="169">
        <v>141078</v>
      </c>
    </row>
    <row r="12" spans="1:16" x14ac:dyDescent="0.2">
      <c r="F12" s="170"/>
      <c r="G12" s="170"/>
    </row>
    <row r="13" spans="1:16" x14ac:dyDescent="0.2">
      <c r="F13" s="171"/>
    </row>
    <row r="26" spans="2:2" x14ac:dyDescent="0.2">
      <c r="B26" s="76" t="s">
        <v>315</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E7624-6D2E-4151-9784-269964C3158E}">
  <dimension ref="A1:B31"/>
  <sheetViews>
    <sheetView workbookViewId="0"/>
  </sheetViews>
  <sheetFormatPr defaultColWidth="9.140625" defaultRowHeight="12.75" x14ac:dyDescent="0.2"/>
  <cols>
    <col min="1" max="7" width="12.7109375" style="76" customWidth="1"/>
    <col min="8" max="16384" width="9.140625" style="76"/>
  </cols>
  <sheetData>
    <row r="1" spans="1:2" x14ac:dyDescent="0.2">
      <c r="A1" s="75" t="s">
        <v>316</v>
      </c>
    </row>
    <row r="2" spans="1:2" x14ac:dyDescent="0.2">
      <c r="A2" s="76" t="s">
        <v>83</v>
      </c>
      <c r="B2" s="76" t="s">
        <v>317</v>
      </c>
    </row>
    <row r="4" spans="1:2" x14ac:dyDescent="0.2">
      <c r="A4" s="255"/>
      <c r="B4" s="191">
        <v>2020</v>
      </c>
    </row>
    <row r="5" spans="1:2" x14ac:dyDescent="0.2">
      <c r="A5" s="173" t="s">
        <v>98</v>
      </c>
      <c r="B5" s="172">
        <v>3.124E-3</v>
      </c>
    </row>
    <row r="6" spans="1:2" x14ac:dyDescent="0.2">
      <c r="A6" s="173" t="s">
        <v>100</v>
      </c>
      <c r="B6" s="172">
        <v>2.9120000000000001E-3</v>
      </c>
    </row>
    <row r="7" spans="1:2" x14ac:dyDescent="0.2">
      <c r="A7" s="173" t="s">
        <v>93</v>
      </c>
      <c r="B7" s="172">
        <v>2.7400000000000002E-3</v>
      </c>
    </row>
    <row r="8" spans="1:2" x14ac:dyDescent="0.2">
      <c r="A8" s="173" t="s">
        <v>109</v>
      </c>
      <c r="B8" s="172">
        <v>2.3699999999999997E-3</v>
      </c>
    </row>
    <row r="9" spans="1:2" x14ac:dyDescent="0.2">
      <c r="A9" s="173" t="s">
        <v>92</v>
      </c>
      <c r="B9" s="172">
        <v>2.2829999999999999E-3</v>
      </c>
    </row>
    <row r="10" spans="1:2" x14ac:dyDescent="0.2">
      <c r="A10" s="173" t="s">
        <v>97</v>
      </c>
      <c r="B10" s="172">
        <v>1.7649999999999999E-3</v>
      </c>
    </row>
    <row r="11" spans="1:2" x14ac:dyDescent="0.2">
      <c r="A11" s="173" t="s">
        <v>91</v>
      </c>
      <c r="B11" s="172">
        <v>1.539E-3</v>
      </c>
    </row>
    <row r="12" spans="1:2" x14ac:dyDescent="0.2">
      <c r="A12" s="173" t="s">
        <v>126</v>
      </c>
      <c r="B12" s="172">
        <v>1.4249999999999998E-3</v>
      </c>
    </row>
    <row r="13" spans="1:2" x14ac:dyDescent="0.2">
      <c r="A13" s="173" t="s">
        <v>318</v>
      </c>
      <c r="B13" s="172">
        <v>1.23E-3</v>
      </c>
    </row>
    <row r="14" spans="1:2" x14ac:dyDescent="0.2">
      <c r="A14" s="173" t="s">
        <v>106</v>
      </c>
      <c r="B14" s="172">
        <v>1.01E-3</v>
      </c>
    </row>
    <row r="15" spans="1:2" x14ac:dyDescent="0.2">
      <c r="A15" s="173" t="s">
        <v>102</v>
      </c>
      <c r="B15" s="172">
        <v>9.810000000000001E-4</v>
      </c>
    </row>
    <row r="16" spans="1:2" x14ac:dyDescent="0.2">
      <c r="A16" s="173" t="s">
        <v>130</v>
      </c>
      <c r="B16" s="172">
        <v>9.3700000000000001E-4</v>
      </c>
    </row>
    <row r="17" spans="1:2" x14ac:dyDescent="0.2">
      <c r="A17" s="173" t="s">
        <v>104</v>
      </c>
      <c r="B17" s="172">
        <v>8.2100000000000012E-4</v>
      </c>
    </row>
    <row r="18" spans="1:2" x14ac:dyDescent="0.2">
      <c r="A18" s="173" t="s">
        <v>114</v>
      </c>
      <c r="B18" s="172">
        <v>4.2700000000000002E-4</v>
      </c>
    </row>
    <row r="19" spans="1:2" x14ac:dyDescent="0.2">
      <c r="A19" s="173" t="s">
        <v>88</v>
      </c>
      <c r="B19" s="172">
        <v>3.9899999999999999E-4</v>
      </c>
    </row>
    <row r="20" spans="1:2" x14ac:dyDescent="0.2">
      <c r="A20" s="173" t="s">
        <v>112</v>
      </c>
      <c r="B20" s="172">
        <v>3.7999999999999997E-4</v>
      </c>
    </row>
    <row r="21" spans="1:2" x14ac:dyDescent="0.2">
      <c r="A21" s="173" t="s">
        <v>105</v>
      </c>
      <c r="B21" s="172">
        <v>3.6999999999999999E-4</v>
      </c>
    </row>
    <row r="22" spans="1:2" x14ac:dyDescent="0.2">
      <c r="A22" s="173" t="s">
        <v>110</v>
      </c>
      <c r="B22" s="172">
        <v>3.39E-4</v>
      </c>
    </row>
    <row r="23" spans="1:2" x14ac:dyDescent="0.2">
      <c r="A23" s="173" t="s">
        <v>111</v>
      </c>
      <c r="B23" s="172">
        <v>2.92E-4</v>
      </c>
    </row>
    <row r="24" spans="1:2" x14ac:dyDescent="0.2">
      <c r="A24" s="173" t="s">
        <v>89</v>
      </c>
      <c r="B24" s="172">
        <v>2.92E-4</v>
      </c>
    </row>
    <row r="25" spans="1:2" x14ac:dyDescent="0.2">
      <c r="A25" s="173" t="s">
        <v>116</v>
      </c>
      <c r="B25" s="172">
        <v>2.8800000000000001E-4</v>
      </c>
    </row>
    <row r="26" spans="1:2" x14ac:dyDescent="0.2">
      <c r="A26" s="173" t="s">
        <v>103</v>
      </c>
      <c r="B26" s="172">
        <v>0</v>
      </c>
    </row>
    <row r="27" spans="1:2" x14ac:dyDescent="0.2">
      <c r="A27" s="173" t="s">
        <v>90</v>
      </c>
      <c r="B27" s="172">
        <v>0</v>
      </c>
    </row>
    <row r="28" spans="1:2" x14ac:dyDescent="0.2">
      <c r="A28" s="173" t="s">
        <v>95</v>
      </c>
      <c r="B28" s="172">
        <v>0</v>
      </c>
    </row>
    <row r="29" spans="1:2" x14ac:dyDescent="0.2">
      <c r="A29" s="173" t="s">
        <v>117</v>
      </c>
      <c r="B29" s="172">
        <v>0</v>
      </c>
    </row>
    <row r="30" spans="1:2" x14ac:dyDescent="0.2">
      <c r="A30" s="173" t="s">
        <v>96</v>
      </c>
      <c r="B30" s="172">
        <v>0</v>
      </c>
    </row>
    <row r="31" spans="1:2" x14ac:dyDescent="0.2">
      <c r="A31" s="174" t="s">
        <v>87</v>
      </c>
      <c r="B31" s="172">
        <v>0</v>
      </c>
    </row>
  </sheetData>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2FFF5-3704-4275-9016-5773571BE46D}">
  <dimension ref="A1:L6"/>
  <sheetViews>
    <sheetView workbookViewId="0"/>
  </sheetViews>
  <sheetFormatPr defaultColWidth="9.140625" defaultRowHeight="12.75" x14ac:dyDescent="0.2"/>
  <cols>
    <col min="1" max="1" width="9.140625" style="76"/>
    <col min="2" max="12" width="9.85546875" style="76" customWidth="1"/>
    <col min="13" max="29" width="7.42578125" style="76" customWidth="1"/>
    <col min="30" max="16384" width="9.140625" style="76"/>
  </cols>
  <sheetData>
    <row r="1" spans="1:12" x14ac:dyDescent="0.2">
      <c r="A1" s="147" t="s">
        <v>18</v>
      </c>
    </row>
    <row r="2" spans="1:12" x14ac:dyDescent="0.2">
      <c r="A2" s="76" t="s">
        <v>83</v>
      </c>
      <c r="B2" s="76" t="s">
        <v>317</v>
      </c>
    </row>
    <row r="4" spans="1:12" x14ac:dyDescent="0.2">
      <c r="A4" s="255"/>
      <c r="B4" s="465" t="s">
        <v>319</v>
      </c>
      <c r="C4" s="465" t="s">
        <v>207</v>
      </c>
      <c r="D4" s="465" t="s">
        <v>208</v>
      </c>
      <c r="E4" s="465" t="s">
        <v>209</v>
      </c>
      <c r="F4" s="465" t="s">
        <v>210</v>
      </c>
      <c r="G4" s="465" t="s">
        <v>211</v>
      </c>
      <c r="H4" s="465" t="s">
        <v>212</v>
      </c>
      <c r="I4" s="465" t="s">
        <v>213</v>
      </c>
      <c r="J4" s="465" t="s">
        <v>214</v>
      </c>
      <c r="K4" s="465" t="s">
        <v>215</v>
      </c>
      <c r="L4" s="465" t="s">
        <v>216</v>
      </c>
    </row>
    <row r="5" spans="1:12" x14ac:dyDescent="0.2">
      <c r="A5" s="76" t="s">
        <v>318</v>
      </c>
      <c r="B5" s="466">
        <v>6.69E-4</v>
      </c>
      <c r="C5" s="466">
        <v>6.78E-4</v>
      </c>
      <c r="D5" s="466">
        <v>7.5600000000000005E-4</v>
      </c>
      <c r="E5" s="466">
        <v>8.0500000000000005E-4</v>
      </c>
      <c r="F5" s="466">
        <v>8.5800000000000004E-4</v>
      </c>
      <c r="G5" s="466">
        <v>9.0899999999999998E-4</v>
      </c>
      <c r="H5" s="466">
        <v>9.2100000000000005E-4</v>
      </c>
      <c r="I5" s="466">
        <v>1.0349999999999999E-3</v>
      </c>
      <c r="J5" s="466">
        <v>1.122E-3</v>
      </c>
      <c r="K5" s="466">
        <v>1.15E-3</v>
      </c>
      <c r="L5" s="466">
        <v>1.23E-3</v>
      </c>
    </row>
    <row r="6" spans="1:12" x14ac:dyDescent="0.2">
      <c r="A6" s="76" t="s">
        <v>114</v>
      </c>
      <c r="B6" s="466">
        <v>2.0000000000000002E-7</v>
      </c>
      <c r="C6" s="466">
        <v>2.9999999999999999E-7</v>
      </c>
      <c r="D6" s="466">
        <v>9.9999999999999995E-7</v>
      </c>
      <c r="E6" s="466">
        <v>0</v>
      </c>
      <c r="F6" s="466">
        <v>1.0000000000000001E-7</v>
      </c>
      <c r="G6" s="466">
        <v>2.5999999999999998E-5</v>
      </c>
      <c r="H6" s="466">
        <v>4.4999999999999996E-5</v>
      </c>
      <c r="I6" s="466">
        <v>9.7999999999999997E-5</v>
      </c>
      <c r="J6" s="466">
        <v>2.7700000000000001E-4</v>
      </c>
      <c r="K6" s="466">
        <v>2.7300000000000002E-4</v>
      </c>
      <c r="L6" s="466">
        <v>4.2700000000000002E-4</v>
      </c>
    </row>
  </sheetData>
  <pageMargins left="0.7" right="0.7" top="0.75" bottom="0.75" header="0.3" footer="0.3"/>
  <ignoredErrors>
    <ignoredError sqref="B4:L4" numberStoredAsText="1"/>
  </ignoredErrors>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A9F8-7B34-4788-B534-027293C00F62}">
  <dimension ref="A1:E76"/>
  <sheetViews>
    <sheetView workbookViewId="0">
      <selection activeCell="A2" sqref="A2"/>
    </sheetView>
  </sheetViews>
  <sheetFormatPr defaultColWidth="9.140625" defaultRowHeight="12.75" x14ac:dyDescent="0.2"/>
  <cols>
    <col min="1" max="3" width="9.140625" style="64"/>
    <col min="4" max="4" width="9.28515625" style="64" bestFit="1" customWidth="1"/>
    <col min="5" max="11" width="9.140625" style="64"/>
    <col min="12" max="12" width="9.28515625" style="64" bestFit="1" customWidth="1"/>
    <col min="13" max="16384" width="9.140625" style="64"/>
  </cols>
  <sheetData>
    <row r="1" spans="1:5" x14ac:dyDescent="0.2">
      <c r="A1" s="17" t="s">
        <v>19</v>
      </c>
    </row>
    <row r="2" spans="1:5" x14ac:dyDescent="0.2">
      <c r="A2" s="64" t="s">
        <v>83</v>
      </c>
      <c r="B2" s="64" t="s">
        <v>320</v>
      </c>
    </row>
    <row r="4" spans="1:5" x14ac:dyDescent="0.2">
      <c r="A4" s="258"/>
      <c r="B4" s="259">
        <v>2020</v>
      </c>
    </row>
    <row r="5" spans="1:5" x14ac:dyDescent="0.2">
      <c r="A5" s="68" t="s">
        <v>110</v>
      </c>
      <c r="B5" s="64">
        <v>2.1046801198934224E-2</v>
      </c>
    </row>
    <row r="6" spans="1:5" x14ac:dyDescent="0.2">
      <c r="A6" s="68" t="s">
        <v>105</v>
      </c>
      <c r="B6" s="64">
        <v>1.8399281028791268E-2</v>
      </c>
    </row>
    <row r="7" spans="1:5" x14ac:dyDescent="0.2">
      <c r="A7" s="68" t="s">
        <v>103</v>
      </c>
      <c r="B7" s="64">
        <v>1.5672808136087197E-2</v>
      </c>
      <c r="C7" s="67"/>
      <c r="E7" s="176"/>
    </row>
    <row r="8" spans="1:5" x14ac:dyDescent="0.2">
      <c r="A8" s="68" t="s">
        <v>95</v>
      </c>
      <c r="B8" s="64">
        <v>1.3395125014318809E-2</v>
      </c>
      <c r="C8" s="67"/>
      <c r="E8" s="176"/>
    </row>
    <row r="9" spans="1:5" x14ac:dyDescent="0.2">
      <c r="A9" s="68" t="s">
        <v>111</v>
      </c>
      <c r="B9" s="64">
        <v>9.0076897219512012E-3</v>
      </c>
      <c r="C9" s="67"/>
      <c r="E9" s="176"/>
    </row>
    <row r="10" spans="1:5" x14ac:dyDescent="0.2">
      <c r="A10" s="68" t="s">
        <v>88</v>
      </c>
      <c r="B10" s="64">
        <v>8.2022698602715379E-3</v>
      </c>
      <c r="C10" s="67"/>
      <c r="E10" s="176"/>
    </row>
    <row r="11" spans="1:5" x14ac:dyDescent="0.2">
      <c r="A11" s="68" t="s">
        <v>114</v>
      </c>
      <c r="B11" s="64">
        <v>7.9136193138118309E-3</v>
      </c>
      <c r="C11" s="67"/>
      <c r="E11" s="176"/>
    </row>
    <row r="12" spans="1:5" x14ac:dyDescent="0.2">
      <c r="A12" s="68" t="s">
        <v>94</v>
      </c>
      <c r="B12" s="64">
        <v>6.5395155232334159E-3</v>
      </c>
      <c r="C12" s="67"/>
      <c r="E12" s="176"/>
    </row>
    <row r="13" spans="1:5" x14ac:dyDescent="0.2">
      <c r="A13" s="68" t="s">
        <v>99</v>
      </c>
      <c r="B13" s="64">
        <v>6.5202465642571561E-3</v>
      </c>
      <c r="C13" s="67"/>
      <c r="E13" s="176"/>
    </row>
    <row r="14" spans="1:5" x14ac:dyDescent="0.2">
      <c r="A14" s="68" t="s">
        <v>112</v>
      </c>
      <c r="B14" s="64">
        <v>6.4220509146574014E-3</v>
      </c>
      <c r="C14" s="67"/>
      <c r="E14" s="176"/>
    </row>
    <row r="15" spans="1:5" x14ac:dyDescent="0.2">
      <c r="A15" s="68" t="s">
        <v>92</v>
      </c>
      <c r="B15" s="64">
        <v>6.198565151718737E-3</v>
      </c>
      <c r="C15" s="67"/>
      <c r="E15" s="176"/>
    </row>
    <row r="16" spans="1:5" x14ac:dyDescent="0.2">
      <c r="A16" s="68" t="s">
        <v>106</v>
      </c>
      <c r="B16" s="64">
        <v>6.1050518021386569E-3</v>
      </c>
      <c r="C16" s="67"/>
      <c r="E16" s="176"/>
    </row>
    <row r="17" spans="1:5" x14ac:dyDescent="0.2">
      <c r="A17" s="68" t="s">
        <v>116</v>
      </c>
      <c r="B17" s="64">
        <v>5.7069857049992312E-3</v>
      </c>
      <c r="C17" s="67"/>
      <c r="E17" s="176"/>
    </row>
    <row r="18" spans="1:5" x14ac:dyDescent="0.2">
      <c r="A18" s="68" t="s">
        <v>107</v>
      </c>
      <c r="B18" s="64">
        <v>5.5576379055268001E-3</v>
      </c>
      <c r="C18" s="67"/>
      <c r="E18" s="176"/>
    </row>
    <row r="19" spans="1:5" x14ac:dyDescent="0.2">
      <c r="A19" s="68" t="s">
        <v>90</v>
      </c>
      <c r="B19" s="64">
        <v>4.5981152762379967E-3</v>
      </c>
      <c r="C19" s="67"/>
      <c r="E19" s="176"/>
    </row>
    <row r="20" spans="1:5" x14ac:dyDescent="0.2">
      <c r="A20" s="68" t="s">
        <v>89</v>
      </c>
      <c r="B20" s="64">
        <v>4.5804134655217741E-3</v>
      </c>
      <c r="C20" s="67"/>
      <c r="E20" s="176"/>
    </row>
    <row r="21" spans="1:5" x14ac:dyDescent="0.2">
      <c r="A21" s="68" t="s">
        <v>108</v>
      </c>
      <c r="B21" s="64">
        <v>4.5240788821794735E-3</v>
      </c>
      <c r="C21" s="67"/>
      <c r="E21" s="176"/>
    </row>
    <row r="22" spans="1:5" x14ac:dyDescent="0.2">
      <c r="A22" s="68" t="s">
        <v>93</v>
      </c>
      <c r="B22" s="64">
        <v>3.7514238749571235E-3</v>
      </c>
      <c r="C22" s="67"/>
      <c r="E22" s="176"/>
    </row>
    <row r="23" spans="1:5" x14ac:dyDescent="0.2">
      <c r="A23" s="68" t="s">
        <v>109</v>
      </c>
      <c r="B23" s="64">
        <v>3.7338838444136895E-3</v>
      </c>
      <c r="C23" s="67"/>
      <c r="E23" s="176"/>
    </row>
    <row r="24" spans="1:5" x14ac:dyDescent="0.2">
      <c r="A24" s="68" t="s">
        <v>113</v>
      </c>
      <c r="B24" s="64">
        <v>3.5781946532372944E-3</v>
      </c>
      <c r="C24" s="67"/>
      <c r="E24" s="176"/>
    </row>
    <row r="25" spans="1:5" x14ac:dyDescent="0.2">
      <c r="A25" s="68" t="s">
        <v>120</v>
      </c>
      <c r="B25" s="64">
        <v>3.5612982532611023E-3</v>
      </c>
      <c r="C25" s="67"/>
      <c r="E25" s="176"/>
    </row>
    <row r="26" spans="1:5" x14ac:dyDescent="0.2">
      <c r="A26" s="68" t="s">
        <v>117</v>
      </c>
      <c r="B26" s="64">
        <v>3.0631886682721769E-3</v>
      </c>
      <c r="C26" s="67"/>
      <c r="E26" s="176"/>
    </row>
    <row r="27" spans="1:5" x14ac:dyDescent="0.2">
      <c r="A27" s="68" t="s">
        <v>118</v>
      </c>
      <c r="B27" s="64">
        <v>2.5232513356589097E-3</v>
      </c>
      <c r="C27" s="67"/>
      <c r="E27" s="176"/>
    </row>
    <row r="28" spans="1:5" x14ac:dyDescent="0.2">
      <c r="A28" s="68" t="s">
        <v>96</v>
      </c>
      <c r="B28" s="64">
        <v>2.4490224368708211E-3</v>
      </c>
      <c r="C28" s="67"/>
      <c r="E28" s="176"/>
    </row>
    <row r="29" spans="1:5" x14ac:dyDescent="0.2">
      <c r="A29" s="68" t="s">
        <v>100</v>
      </c>
      <c r="B29" s="64">
        <v>2.394660669707901E-3</v>
      </c>
      <c r="C29" s="67"/>
      <c r="E29" s="176"/>
    </row>
    <row r="30" spans="1:5" x14ac:dyDescent="0.2">
      <c r="A30" s="68" t="s">
        <v>97</v>
      </c>
      <c r="B30" s="64">
        <v>1.7562066387844851E-3</v>
      </c>
      <c r="C30" s="67"/>
      <c r="E30" s="176"/>
    </row>
    <row r="31" spans="1:5" x14ac:dyDescent="0.2">
      <c r="A31" s="68" t="s">
        <v>104</v>
      </c>
      <c r="B31" s="64">
        <v>9.9918506397171343E-4</v>
      </c>
      <c r="C31" s="67"/>
      <c r="E31" s="176"/>
    </row>
    <row r="32" spans="1:5" x14ac:dyDescent="0.2">
      <c r="A32" s="68" t="s">
        <v>124</v>
      </c>
      <c r="B32" s="64">
        <v>4.5109596565837205E-4</v>
      </c>
      <c r="C32" s="67"/>
      <c r="E32" s="176"/>
    </row>
    <row r="33" spans="1:5" x14ac:dyDescent="0.2">
      <c r="A33" s="65"/>
      <c r="B33" s="67"/>
      <c r="C33" s="67"/>
      <c r="E33" s="176"/>
    </row>
    <row r="34" spans="1:5" x14ac:dyDescent="0.2">
      <c r="A34" s="65"/>
      <c r="B34" s="67"/>
      <c r="C34" s="67"/>
      <c r="E34" s="176"/>
    </row>
    <row r="35" spans="1:5" x14ac:dyDescent="0.2">
      <c r="A35" s="65"/>
      <c r="B35" s="67"/>
      <c r="C35" s="67"/>
      <c r="E35" s="176"/>
    </row>
    <row r="36" spans="1:5" x14ac:dyDescent="0.2">
      <c r="E36" s="176"/>
    </row>
    <row r="37" spans="1:5" x14ac:dyDescent="0.2">
      <c r="E37" s="176"/>
    </row>
    <row r="38" spans="1:5" x14ac:dyDescent="0.2">
      <c r="A38" s="175"/>
      <c r="E38" s="176"/>
    </row>
    <row r="39" spans="1:5" x14ac:dyDescent="0.2">
      <c r="A39" s="175"/>
      <c r="E39" s="176"/>
    </row>
    <row r="40" spans="1:5" x14ac:dyDescent="0.2">
      <c r="A40" s="175"/>
      <c r="E40" s="176"/>
    </row>
    <row r="41" spans="1:5" x14ac:dyDescent="0.2">
      <c r="A41" s="175"/>
      <c r="E41" s="176"/>
    </row>
    <row r="42" spans="1:5" x14ac:dyDescent="0.2">
      <c r="A42" s="175"/>
      <c r="E42" s="176"/>
    </row>
    <row r="43" spans="1:5" x14ac:dyDescent="0.2">
      <c r="A43" s="175"/>
      <c r="E43" s="176"/>
    </row>
    <row r="44" spans="1:5" x14ac:dyDescent="0.2">
      <c r="A44" s="175"/>
      <c r="E44" s="176"/>
    </row>
    <row r="45" spans="1:5" x14ac:dyDescent="0.2">
      <c r="A45" s="175"/>
      <c r="E45" s="176"/>
    </row>
    <row r="46" spans="1:5" x14ac:dyDescent="0.2">
      <c r="A46" s="175"/>
    </row>
    <row r="47" spans="1:5" x14ac:dyDescent="0.2">
      <c r="A47" s="175"/>
    </row>
    <row r="48" spans="1:5" x14ac:dyDescent="0.2">
      <c r="A48" s="175"/>
    </row>
    <row r="49" spans="1:1" x14ac:dyDescent="0.2">
      <c r="A49" s="175"/>
    </row>
    <row r="50" spans="1:1" x14ac:dyDescent="0.2">
      <c r="A50" s="175"/>
    </row>
    <row r="51" spans="1:1" x14ac:dyDescent="0.2">
      <c r="A51" s="175"/>
    </row>
    <row r="52" spans="1:1" x14ac:dyDescent="0.2">
      <c r="A52" s="175"/>
    </row>
    <row r="53" spans="1:1" x14ac:dyDescent="0.2">
      <c r="A53" s="175"/>
    </row>
    <row r="54" spans="1:1" x14ac:dyDescent="0.2">
      <c r="A54" s="175" t="s">
        <v>112</v>
      </c>
    </row>
    <row r="55" spans="1:1" x14ac:dyDescent="0.2">
      <c r="A55" s="175" t="s">
        <v>108</v>
      </c>
    </row>
    <row r="56" spans="1:1" x14ac:dyDescent="0.2">
      <c r="A56" s="175" t="s">
        <v>91</v>
      </c>
    </row>
    <row r="57" spans="1:1" x14ac:dyDescent="0.2">
      <c r="A57" s="175" t="s">
        <v>93</v>
      </c>
    </row>
    <row r="58" spans="1:1" x14ac:dyDescent="0.2">
      <c r="A58" s="175" t="s">
        <v>116</v>
      </c>
    </row>
    <row r="59" spans="1:1" x14ac:dyDescent="0.2">
      <c r="A59" s="175" t="s">
        <v>109</v>
      </c>
    </row>
    <row r="60" spans="1:1" x14ac:dyDescent="0.2">
      <c r="A60" s="175" t="s">
        <v>124</v>
      </c>
    </row>
    <row r="61" spans="1:1" x14ac:dyDescent="0.2">
      <c r="A61" s="175" t="s">
        <v>104</v>
      </c>
    </row>
    <row r="62" spans="1:1" x14ac:dyDescent="0.2">
      <c r="A62" s="175" t="s">
        <v>114</v>
      </c>
    </row>
    <row r="63" spans="1:1" x14ac:dyDescent="0.2">
      <c r="A63" s="175" t="s">
        <v>90</v>
      </c>
    </row>
    <row r="64" spans="1:1" x14ac:dyDescent="0.2">
      <c r="A64" s="175" t="s">
        <v>89</v>
      </c>
    </row>
    <row r="65" spans="1:1" x14ac:dyDescent="0.2">
      <c r="A65" s="175" t="s">
        <v>122</v>
      </c>
    </row>
    <row r="66" spans="1:1" x14ac:dyDescent="0.2">
      <c r="A66" s="175" t="s">
        <v>123</v>
      </c>
    </row>
    <row r="67" spans="1:1" x14ac:dyDescent="0.2">
      <c r="A67" s="175" t="s">
        <v>101</v>
      </c>
    </row>
    <row r="68" spans="1:1" x14ac:dyDescent="0.2">
      <c r="A68" s="175" t="s">
        <v>321</v>
      </c>
    </row>
    <row r="69" spans="1:1" x14ac:dyDescent="0.2">
      <c r="A69" s="175" t="s">
        <v>121</v>
      </c>
    </row>
    <row r="70" spans="1:1" x14ac:dyDescent="0.2">
      <c r="A70" s="175" t="s">
        <v>119</v>
      </c>
    </row>
    <row r="71" spans="1:1" x14ac:dyDescent="0.2">
      <c r="A71" s="175" t="s">
        <v>94</v>
      </c>
    </row>
    <row r="72" spans="1:1" x14ac:dyDescent="0.2">
      <c r="A72" s="175" t="s">
        <v>115</v>
      </c>
    </row>
    <row r="73" spans="1:1" x14ac:dyDescent="0.2">
      <c r="A73" s="175" t="s">
        <v>87</v>
      </c>
    </row>
    <row r="74" spans="1:1" x14ac:dyDescent="0.2">
      <c r="A74" s="175" t="s">
        <v>118</v>
      </c>
    </row>
    <row r="75" spans="1:1" x14ac:dyDescent="0.2">
      <c r="A75" s="175" t="s">
        <v>125</v>
      </c>
    </row>
    <row r="76" spans="1:1" x14ac:dyDescent="0.2">
      <c r="A76" s="175" t="s">
        <v>98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CA591-E751-4AF5-93F8-59F31EDF28CF}">
  <dimension ref="A1:C55"/>
  <sheetViews>
    <sheetView workbookViewId="0"/>
  </sheetViews>
  <sheetFormatPr defaultColWidth="8.85546875" defaultRowHeight="12.75" x14ac:dyDescent="0.2"/>
  <cols>
    <col min="1" max="1" width="8.85546875" style="1"/>
    <col min="2" max="2" width="17.5703125" style="1" customWidth="1"/>
    <col min="3" max="3" width="15.5703125" style="7" customWidth="1"/>
    <col min="4" max="4" width="11.5703125" style="1" bestFit="1" customWidth="1"/>
    <col min="5" max="16384" width="8.85546875" style="1"/>
  </cols>
  <sheetData>
    <row r="1" spans="1:3" x14ac:dyDescent="0.2">
      <c r="A1" s="17" t="s">
        <v>2</v>
      </c>
    </row>
    <row r="2" spans="1:3" x14ac:dyDescent="0.2">
      <c r="A2" s="3" t="s">
        <v>83</v>
      </c>
      <c r="B2" s="3" t="s">
        <v>84</v>
      </c>
    </row>
    <row r="3" spans="1:3" x14ac:dyDescent="0.2">
      <c r="A3" s="3"/>
    </row>
    <row r="4" spans="1:3" ht="25.5" x14ac:dyDescent="0.2">
      <c r="A4" s="256"/>
      <c r="B4" s="256" t="s">
        <v>85</v>
      </c>
      <c r="C4" s="257" t="s">
        <v>86</v>
      </c>
    </row>
    <row r="5" spans="1:3" x14ac:dyDescent="0.2">
      <c r="A5" s="4" t="s">
        <v>87</v>
      </c>
      <c r="B5" s="5">
        <v>1.395746991202613</v>
      </c>
      <c r="C5" s="6">
        <v>-6.0436523643710412E-3</v>
      </c>
    </row>
    <row r="6" spans="1:3" x14ac:dyDescent="0.2">
      <c r="A6" s="4" t="s">
        <v>88</v>
      </c>
      <c r="B6" s="5">
        <v>1.3759281905041527</v>
      </c>
      <c r="C6" s="6">
        <v>0.15991748448219567</v>
      </c>
    </row>
    <row r="7" spans="1:3" x14ac:dyDescent="0.2">
      <c r="A7" s="4" t="s">
        <v>89</v>
      </c>
      <c r="B7" s="5">
        <v>1.3453050524100179</v>
      </c>
      <c r="C7" s="6">
        <v>0.10434921275511896</v>
      </c>
    </row>
    <row r="8" spans="1:3" x14ac:dyDescent="0.2">
      <c r="A8" s="4" t="s">
        <v>90</v>
      </c>
      <c r="B8" s="5">
        <v>1.3426270230153918</v>
      </c>
      <c r="C8" s="6">
        <v>0.18313386037752694</v>
      </c>
    </row>
    <row r="9" spans="1:3" x14ac:dyDescent="0.2">
      <c r="A9" s="4" t="s">
        <v>91</v>
      </c>
      <c r="B9" s="5">
        <v>1.2866109105562165</v>
      </c>
      <c r="C9" s="6">
        <v>8.5981729089561434E-2</v>
      </c>
    </row>
    <row r="10" spans="1:3" x14ac:dyDescent="0.2">
      <c r="A10" s="4" t="s">
        <v>92</v>
      </c>
      <c r="B10" s="5">
        <v>1.2578721134735804</v>
      </c>
      <c r="C10" s="6">
        <v>0.14090408947129077</v>
      </c>
    </row>
    <row r="11" spans="1:3" x14ac:dyDescent="0.2">
      <c r="A11" s="4" t="s">
        <v>93</v>
      </c>
      <c r="B11" s="5">
        <v>1.1985064607293194</v>
      </c>
      <c r="C11" s="6">
        <v>6.4002181420051721E-2</v>
      </c>
    </row>
    <row r="12" spans="1:3" x14ac:dyDescent="0.2">
      <c r="A12" s="4" t="s">
        <v>94</v>
      </c>
      <c r="B12" s="5">
        <v>1.1943459660615046</v>
      </c>
      <c r="C12" s="6">
        <v>0.16919040137759297</v>
      </c>
    </row>
    <row r="13" spans="1:3" x14ac:dyDescent="0.2">
      <c r="A13" s="4" t="s">
        <v>95</v>
      </c>
      <c r="B13" s="5">
        <v>1.178139314575233</v>
      </c>
      <c r="C13" s="6">
        <v>7.6335088508735105E-2</v>
      </c>
    </row>
    <row r="14" spans="1:3" x14ac:dyDescent="0.2">
      <c r="A14" s="4" t="s">
        <v>96</v>
      </c>
      <c r="B14" s="5">
        <v>1.1721982909704736</v>
      </c>
      <c r="C14" s="6">
        <v>-1.5336778480131841E-2</v>
      </c>
    </row>
    <row r="15" spans="1:3" x14ac:dyDescent="0.2">
      <c r="A15" s="4" t="s">
        <v>97</v>
      </c>
      <c r="B15" s="5">
        <v>1.1579995405350803</v>
      </c>
      <c r="C15" s="6">
        <v>2.2884967728452353E-2</v>
      </c>
    </row>
    <row r="16" spans="1:3" x14ac:dyDescent="0.2">
      <c r="A16" s="4" t="s">
        <v>98</v>
      </c>
      <c r="B16" s="5">
        <v>1.1481031292335699</v>
      </c>
      <c r="C16" s="6">
        <v>1.2623227100949208E-2</v>
      </c>
    </row>
    <row r="17" spans="1:3" x14ac:dyDescent="0.2">
      <c r="A17" s="4" t="s">
        <v>99</v>
      </c>
      <c r="B17" s="5">
        <v>1.053684552326815</v>
      </c>
      <c r="C17" s="6">
        <v>0.35624685208806739</v>
      </c>
    </row>
    <row r="18" spans="1:3" x14ac:dyDescent="0.2">
      <c r="A18" s="4" t="s">
        <v>100</v>
      </c>
      <c r="B18" s="5">
        <v>1.0529120689243798</v>
      </c>
      <c r="C18" s="6">
        <v>-1.6349487228657013E-2</v>
      </c>
    </row>
    <row r="19" spans="1:3" x14ac:dyDescent="0.2">
      <c r="A19" s="4" t="s">
        <v>101</v>
      </c>
      <c r="B19" s="5">
        <v>1.0251912657093436</v>
      </c>
      <c r="C19" s="6">
        <v>6.1265920258893089E-2</v>
      </c>
    </row>
    <row r="20" spans="1:3" x14ac:dyDescent="0.2">
      <c r="A20" s="4" t="s">
        <v>102</v>
      </c>
      <c r="B20" s="5">
        <v>1</v>
      </c>
      <c r="C20" s="6">
        <v>8.467136731768321E-2</v>
      </c>
    </row>
    <row r="21" spans="1:3" x14ac:dyDescent="0.2">
      <c r="A21" s="4" t="s">
        <v>103</v>
      </c>
      <c r="B21" s="5">
        <v>0.98644320211318159</v>
      </c>
      <c r="C21" s="6">
        <v>0.29281146863891322</v>
      </c>
    </row>
    <row r="22" spans="1:3" x14ac:dyDescent="0.2">
      <c r="A22" s="4" t="s">
        <v>104</v>
      </c>
      <c r="B22" s="5">
        <v>0.95055819450000523</v>
      </c>
      <c r="C22" s="6">
        <v>2.9372048035555168E-2</v>
      </c>
    </row>
    <row r="23" spans="1:3" x14ac:dyDescent="0.2">
      <c r="A23" s="4" t="s">
        <v>105</v>
      </c>
      <c r="B23" s="5">
        <v>0.94711232482911623</v>
      </c>
      <c r="C23" s="6">
        <v>0.20985684686458156</v>
      </c>
    </row>
    <row r="24" spans="1:3" x14ac:dyDescent="0.2">
      <c r="A24" s="4" t="s">
        <v>106</v>
      </c>
      <c r="B24" s="5">
        <v>0.90340861900351188</v>
      </c>
      <c r="C24" s="6">
        <v>0.15622527517356885</v>
      </c>
    </row>
    <row r="25" spans="1:3" x14ac:dyDescent="0.2">
      <c r="A25" s="4" t="s">
        <v>107</v>
      </c>
      <c r="B25" s="5">
        <v>0.89239448238759911</v>
      </c>
      <c r="C25" s="6">
        <v>9.714302151321362E-2</v>
      </c>
    </row>
    <row r="26" spans="1:3" x14ac:dyDescent="0.2">
      <c r="A26" s="4" t="s">
        <v>108</v>
      </c>
      <c r="B26" s="5">
        <v>0.85844691022899933</v>
      </c>
      <c r="C26" s="6">
        <v>0.10880639044753053</v>
      </c>
    </row>
    <row r="27" spans="1:3" x14ac:dyDescent="0.2">
      <c r="A27" s="4" t="s">
        <v>109</v>
      </c>
      <c r="B27" s="5">
        <v>0.85633010104416396</v>
      </c>
      <c r="C27" s="6">
        <v>7.7330354643584093E-2</v>
      </c>
    </row>
    <row r="28" spans="1:3" x14ac:dyDescent="0.2">
      <c r="A28" s="4" t="s">
        <v>110</v>
      </c>
      <c r="B28" s="5">
        <v>0.83826268719051356</v>
      </c>
      <c r="C28" s="6">
        <v>0.16730040675729327</v>
      </c>
    </row>
    <row r="29" spans="1:3" x14ac:dyDescent="0.2">
      <c r="A29" s="4" t="s">
        <v>111</v>
      </c>
      <c r="B29" s="5">
        <v>0.79487822448915102</v>
      </c>
      <c r="C29" s="6">
        <v>0.22236167407810128</v>
      </c>
    </row>
    <row r="30" spans="1:3" x14ac:dyDescent="0.2">
      <c r="A30" s="4" t="s">
        <v>112</v>
      </c>
      <c r="B30" s="5">
        <v>0.7035252594302106</v>
      </c>
      <c r="C30" s="6">
        <v>7.7411579191203825E-2</v>
      </c>
    </row>
    <row r="31" spans="1:3" x14ac:dyDescent="0.2">
      <c r="A31" s="4" t="s">
        <v>113</v>
      </c>
      <c r="B31" s="5">
        <v>0.69553679884725217</v>
      </c>
      <c r="C31" s="6">
        <v>0.14782444796881677</v>
      </c>
    </row>
    <row r="32" spans="1:3" x14ac:dyDescent="0.2">
      <c r="A32" s="4" t="s">
        <v>114</v>
      </c>
      <c r="B32" s="5">
        <v>0.65623968586012049</v>
      </c>
      <c r="C32" s="6">
        <v>6.3686997226686651E-2</v>
      </c>
    </row>
    <row r="33" spans="1:3" x14ac:dyDescent="0.2">
      <c r="A33" s="4" t="s">
        <v>115</v>
      </c>
      <c r="B33" s="5">
        <v>0.63212281582496654</v>
      </c>
      <c r="C33" s="6">
        <v>0.15126910631720022</v>
      </c>
    </row>
    <row r="34" spans="1:3" x14ac:dyDescent="0.2">
      <c r="A34" s="4" t="s">
        <v>116</v>
      </c>
      <c r="B34" s="5">
        <v>0.62776253789803893</v>
      </c>
      <c r="C34" s="6">
        <v>0.13302008201414381</v>
      </c>
    </row>
    <row r="35" spans="1:3" x14ac:dyDescent="0.2">
      <c r="A35" s="4" t="s">
        <v>117</v>
      </c>
      <c r="B35" s="5">
        <v>0.52520252799924405</v>
      </c>
      <c r="C35" s="6">
        <v>3.5258985950744448E-2</v>
      </c>
    </row>
    <row r="36" spans="1:3" x14ac:dyDescent="0.2">
      <c r="A36" s="4" t="s">
        <v>118</v>
      </c>
      <c r="B36" s="5">
        <v>0.47555348905493416</v>
      </c>
      <c r="C36" s="6">
        <v>3.679388806449566E-3</v>
      </c>
    </row>
    <row r="37" spans="1:3" x14ac:dyDescent="0.2">
      <c r="A37" s="4" t="s">
        <v>119</v>
      </c>
      <c r="B37" s="5">
        <v>0.47032815108492299</v>
      </c>
      <c r="C37" s="6">
        <v>8.3925824286287851E-2</v>
      </c>
    </row>
    <row r="38" spans="1:3" x14ac:dyDescent="0.2">
      <c r="A38" s="4" t="s">
        <v>120</v>
      </c>
      <c r="B38" s="5">
        <v>0.46681051776283589</v>
      </c>
      <c r="C38" s="6">
        <v>4.3579061431321689E-2</v>
      </c>
    </row>
    <row r="39" spans="1:3" x14ac:dyDescent="0.2">
      <c r="A39" s="4" t="s">
        <v>121</v>
      </c>
      <c r="B39" s="5">
        <v>0.46325982011827832</v>
      </c>
      <c r="C39" s="6">
        <v>0.1446781830690331</v>
      </c>
    </row>
    <row r="40" spans="1:3" x14ac:dyDescent="0.2">
      <c r="A40" s="4" t="s">
        <v>122</v>
      </c>
      <c r="B40" s="5">
        <v>0.41113237992595081</v>
      </c>
      <c r="C40" s="6">
        <v>6.633377359447401E-2</v>
      </c>
    </row>
    <row r="41" spans="1:3" x14ac:dyDescent="0.2">
      <c r="A41" s="4" t="s">
        <v>123</v>
      </c>
      <c r="B41" s="5">
        <v>0.36181139042683386</v>
      </c>
      <c r="C41" s="6">
        <v>-4.2411033417958065E-3</v>
      </c>
    </row>
    <row r="42" spans="1:3" x14ac:dyDescent="0.2">
      <c r="A42" s="4" t="s">
        <v>124</v>
      </c>
      <c r="B42" s="5">
        <v>0.33053218627190789</v>
      </c>
      <c r="C42" s="6">
        <v>1.4458497469203309E-2</v>
      </c>
    </row>
    <row r="43" spans="1:3" x14ac:dyDescent="0.2">
      <c r="A43" s="4" t="s">
        <v>125</v>
      </c>
      <c r="B43" s="5">
        <v>0.31040566543230752</v>
      </c>
      <c r="C43" s="6">
        <v>-1.9780147239895031E-3</v>
      </c>
    </row>
    <row r="44" spans="1:3" x14ac:dyDescent="0.2">
      <c r="B44" s="2"/>
    </row>
    <row r="45" spans="1:3" x14ac:dyDescent="0.2">
      <c r="A45" s="4" t="s">
        <v>126</v>
      </c>
      <c r="B45" s="8">
        <v>1.264615104412244</v>
      </c>
      <c r="C45" s="6">
        <v>0.1835610707335428</v>
      </c>
    </row>
    <row r="46" spans="1:3" x14ac:dyDescent="0.2">
      <c r="A46" s="4" t="s">
        <v>127</v>
      </c>
      <c r="B46" s="8">
        <v>1.2112590204856253</v>
      </c>
      <c r="C46" s="6">
        <v>0.16031646440761052</v>
      </c>
    </row>
    <row r="47" spans="1:3" x14ac:dyDescent="0.2">
      <c r="A47" s="4" t="s">
        <v>128</v>
      </c>
      <c r="B47" s="8">
        <v>1.127876545696874</v>
      </c>
      <c r="C47" s="6">
        <v>0.13143529688193553</v>
      </c>
    </row>
    <row r="48" spans="1:3" x14ac:dyDescent="0.2">
      <c r="A48" s="4" t="s">
        <v>129</v>
      </c>
      <c r="B48" s="8">
        <v>1.0772124304416137</v>
      </c>
      <c r="C48" s="6">
        <v>6.5010311827209649E-2</v>
      </c>
    </row>
    <row r="49" spans="1:3" x14ac:dyDescent="0.2">
      <c r="A49" s="4" t="s">
        <v>130</v>
      </c>
      <c r="B49" s="8">
        <v>0.97885946536372326</v>
      </c>
      <c r="C49" s="6">
        <v>3.399759433637442E-2</v>
      </c>
    </row>
    <row r="50" spans="1:3" x14ac:dyDescent="0.2">
      <c r="A50" s="4" t="s">
        <v>131</v>
      </c>
      <c r="B50" s="8">
        <v>0.94567770802237172</v>
      </c>
      <c r="C50" s="6">
        <v>0.33914984174731555</v>
      </c>
    </row>
    <row r="51" spans="1:3" x14ac:dyDescent="0.2">
      <c r="A51" s="4" t="s">
        <v>132</v>
      </c>
      <c r="B51" s="8">
        <v>0.60348073518084411</v>
      </c>
      <c r="C51" s="6">
        <v>0.12929058468608262</v>
      </c>
    </row>
    <row r="52" spans="1:3" x14ac:dyDescent="0.2">
      <c r="A52" s="4" t="s">
        <v>133</v>
      </c>
      <c r="B52" s="8">
        <v>0.51052323973971381</v>
      </c>
      <c r="C52" s="6">
        <v>9.5066711837391363E-2</v>
      </c>
    </row>
    <row r="53" spans="1:3" x14ac:dyDescent="0.2">
      <c r="A53" s="4" t="s">
        <v>134</v>
      </c>
      <c r="B53" s="8">
        <v>0.40665478347402123</v>
      </c>
      <c r="C53" s="6">
        <v>8.0963850968518047E-2</v>
      </c>
    </row>
    <row r="54" spans="1:3" x14ac:dyDescent="0.2">
      <c r="A54" s="4" t="s">
        <v>135</v>
      </c>
      <c r="B54" s="8">
        <v>0.37178673963187592</v>
      </c>
      <c r="C54" s="6">
        <v>6.5556071306521482E-2</v>
      </c>
    </row>
    <row r="55" spans="1:3" x14ac:dyDescent="0.2">
      <c r="A55" s="4" t="s">
        <v>136</v>
      </c>
      <c r="B55" s="8">
        <v>0.30873264351983404</v>
      </c>
      <c r="C55" s="6">
        <v>1.953097925265368E-3</v>
      </c>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16E1C-274F-45B7-B6DB-1B6DAFAE7AE6}">
  <dimension ref="A1:G70"/>
  <sheetViews>
    <sheetView workbookViewId="0"/>
  </sheetViews>
  <sheetFormatPr defaultColWidth="9.140625" defaultRowHeight="12.75" x14ac:dyDescent="0.2"/>
  <cols>
    <col min="1" max="1" width="12.28515625" style="76" customWidth="1"/>
    <col min="2" max="2" width="14.42578125" style="76" customWidth="1"/>
    <col min="3" max="3" width="13.85546875" style="76" customWidth="1"/>
    <col min="4" max="4" width="9.140625" style="76"/>
    <col min="5" max="5" width="14.85546875" style="76" customWidth="1"/>
    <col min="6" max="8" width="9.140625" style="76"/>
    <col min="9" max="9" width="12.140625" style="76" customWidth="1"/>
    <col min="10" max="16384" width="9.140625" style="76"/>
  </cols>
  <sheetData>
    <row r="1" spans="1:2" x14ac:dyDescent="0.2">
      <c r="A1" s="17" t="s">
        <v>322</v>
      </c>
    </row>
    <row r="2" spans="1:2" ht="15" x14ac:dyDescent="0.25">
      <c r="A2" s="76" t="s">
        <v>83</v>
      </c>
      <c r="B2" s="467" t="s">
        <v>323</v>
      </c>
    </row>
    <row r="3" spans="1:2" ht="15" x14ac:dyDescent="0.25">
      <c r="B3" s="467" t="s">
        <v>324</v>
      </c>
    </row>
    <row r="5" spans="1:2" ht="38.25" x14ac:dyDescent="0.2">
      <c r="A5" s="267"/>
      <c r="B5" s="267" t="s">
        <v>325</v>
      </c>
    </row>
    <row r="6" spans="1:2" x14ac:dyDescent="0.2">
      <c r="A6" s="76" t="s">
        <v>90</v>
      </c>
      <c r="B6" s="76">
        <v>0.125</v>
      </c>
    </row>
    <row r="7" spans="1:2" x14ac:dyDescent="0.2">
      <c r="A7" s="76" t="s">
        <v>94</v>
      </c>
      <c r="B7" s="76">
        <v>0.121</v>
      </c>
    </row>
    <row r="8" spans="1:2" x14ac:dyDescent="0.2">
      <c r="A8" s="76" t="s">
        <v>91</v>
      </c>
      <c r="B8" s="76">
        <v>0.11600000000000001</v>
      </c>
    </row>
    <row r="9" spans="1:2" x14ac:dyDescent="0.2">
      <c r="A9" s="76" t="s">
        <v>87</v>
      </c>
      <c r="B9" s="76">
        <v>0.115</v>
      </c>
    </row>
    <row r="10" spans="1:2" x14ac:dyDescent="0.2">
      <c r="A10" s="76" t="s">
        <v>98</v>
      </c>
      <c r="B10" s="76">
        <v>0.112</v>
      </c>
    </row>
    <row r="11" spans="1:2" x14ac:dyDescent="0.2">
      <c r="A11" s="76" t="s">
        <v>100</v>
      </c>
      <c r="B11" s="76">
        <v>0.11</v>
      </c>
    </row>
    <row r="12" spans="1:2" x14ac:dyDescent="0.2">
      <c r="A12" s="76" t="s">
        <v>89</v>
      </c>
      <c r="B12" s="76">
        <v>0.10299999999999999</v>
      </c>
    </row>
    <row r="13" spans="1:2" x14ac:dyDescent="0.2">
      <c r="A13" s="76" t="s">
        <v>88</v>
      </c>
      <c r="B13" s="76">
        <v>0.10199999999999999</v>
      </c>
    </row>
    <row r="14" spans="1:2" x14ac:dyDescent="0.2">
      <c r="A14" s="76" t="s">
        <v>92</v>
      </c>
      <c r="B14" s="76">
        <v>0.10100000000000001</v>
      </c>
    </row>
    <row r="15" spans="1:2" x14ac:dyDescent="0.2">
      <c r="A15" s="76" t="s">
        <v>93</v>
      </c>
      <c r="B15" s="76">
        <v>0.1</v>
      </c>
    </row>
    <row r="16" spans="1:2" x14ac:dyDescent="0.2">
      <c r="A16" s="76" t="s">
        <v>97</v>
      </c>
      <c r="B16" s="76">
        <v>9.9000000000000005E-2</v>
      </c>
    </row>
    <row r="17" spans="1:2" x14ac:dyDescent="0.2">
      <c r="A17" s="76" t="s">
        <v>108</v>
      </c>
      <c r="B17" s="76">
        <v>0.09</v>
      </c>
    </row>
    <row r="18" spans="1:2" x14ac:dyDescent="0.2">
      <c r="A18" s="76" t="s">
        <v>103</v>
      </c>
      <c r="B18" s="76">
        <v>8.3000000000000004E-2</v>
      </c>
    </row>
    <row r="19" spans="1:2" x14ac:dyDescent="0.2">
      <c r="A19" s="76" t="s">
        <v>106</v>
      </c>
      <c r="B19" s="76">
        <v>8.2000000000000003E-2</v>
      </c>
    </row>
    <row r="20" spans="1:2" x14ac:dyDescent="0.2">
      <c r="A20" s="76" t="s">
        <v>107</v>
      </c>
      <c r="B20" s="76">
        <v>8.1000000000000003E-2</v>
      </c>
    </row>
    <row r="21" spans="1:2" x14ac:dyDescent="0.2">
      <c r="A21" s="76" t="s">
        <v>95</v>
      </c>
      <c r="B21" s="76">
        <v>7.9000000000000001E-2</v>
      </c>
    </row>
    <row r="22" spans="1:2" x14ac:dyDescent="0.2">
      <c r="A22" s="76" t="s">
        <v>111</v>
      </c>
      <c r="B22" s="76">
        <v>7.3999999999999996E-2</v>
      </c>
    </row>
    <row r="23" spans="1:2" x14ac:dyDescent="0.2">
      <c r="A23" s="76" t="s">
        <v>112</v>
      </c>
      <c r="B23" s="76">
        <v>6.9000000000000006E-2</v>
      </c>
    </row>
    <row r="24" spans="1:2" x14ac:dyDescent="0.2">
      <c r="A24" s="76" t="s">
        <v>102</v>
      </c>
      <c r="B24" s="171">
        <v>6.8133333333333324E-2</v>
      </c>
    </row>
    <row r="25" spans="1:2" x14ac:dyDescent="0.2">
      <c r="A25" s="76" t="s">
        <v>96</v>
      </c>
      <c r="B25" s="76">
        <v>6.6000000000000003E-2</v>
      </c>
    </row>
    <row r="26" spans="1:2" x14ac:dyDescent="0.2">
      <c r="A26" s="76" t="s">
        <v>104</v>
      </c>
      <c r="B26" s="76">
        <v>5.7000000000000002E-2</v>
      </c>
    </row>
    <row r="27" spans="1:2" x14ac:dyDescent="0.2">
      <c r="A27" s="76" t="s">
        <v>110</v>
      </c>
      <c r="B27" s="76">
        <v>5.2999999999999999E-2</v>
      </c>
    </row>
    <row r="28" spans="1:2" x14ac:dyDescent="0.2">
      <c r="A28" s="76" t="s">
        <v>113</v>
      </c>
      <c r="B28" s="76">
        <v>5.0999999999999997E-2</v>
      </c>
    </row>
    <row r="29" spans="1:2" x14ac:dyDescent="0.2">
      <c r="A29" s="76" t="s">
        <v>117</v>
      </c>
      <c r="B29" s="76">
        <v>4.8000000000000001E-2</v>
      </c>
    </row>
    <row r="30" spans="1:2" x14ac:dyDescent="0.2">
      <c r="A30" s="76" t="s">
        <v>116</v>
      </c>
      <c r="B30" s="76">
        <v>4.5999999999999999E-2</v>
      </c>
    </row>
    <row r="31" spans="1:2" x14ac:dyDescent="0.2">
      <c r="A31" s="76" t="s">
        <v>99</v>
      </c>
      <c r="B31" s="76">
        <v>4.2999999999999997E-2</v>
      </c>
    </row>
    <row r="32" spans="1:2" x14ac:dyDescent="0.2">
      <c r="A32" s="76" t="s">
        <v>109</v>
      </c>
      <c r="B32" s="76">
        <v>3.9E-2</v>
      </c>
    </row>
    <row r="33" spans="1:7" x14ac:dyDescent="0.2">
      <c r="A33" s="76" t="s">
        <v>120</v>
      </c>
      <c r="B33" s="76">
        <v>3.5999999999999997E-2</v>
      </c>
    </row>
    <row r="34" spans="1:7" x14ac:dyDescent="0.2">
      <c r="A34" s="76" t="s">
        <v>105</v>
      </c>
      <c r="B34" s="76">
        <v>3.5999999999999997E-2</v>
      </c>
    </row>
    <row r="35" spans="1:7" x14ac:dyDescent="0.2">
      <c r="A35" s="76" t="s">
        <v>114</v>
      </c>
      <c r="B35" s="76">
        <v>3.5999999999999997E-2</v>
      </c>
    </row>
    <row r="36" spans="1:7" x14ac:dyDescent="0.2">
      <c r="A36" s="76" t="s">
        <v>124</v>
      </c>
      <c r="B36" s="76">
        <v>1.9E-2</v>
      </c>
    </row>
    <row r="38" spans="1:7" x14ac:dyDescent="0.2">
      <c r="A38" s="255" t="s">
        <v>233</v>
      </c>
    </row>
    <row r="39" spans="1:7" ht="38.25" x14ac:dyDescent="0.2">
      <c r="B39" s="71" t="s">
        <v>325</v>
      </c>
      <c r="C39" s="71" t="s">
        <v>326</v>
      </c>
      <c r="D39" s="71"/>
      <c r="E39" s="71"/>
      <c r="F39" s="71"/>
      <c r="G39" s="71"/>
    </row>
    <row r="40" spans="1:7" x14ac:dyDescent="0.2">
      <c r="A40" s="76" t="s">
        <v>93</v>
      </c>
      <c r="B40" s="76">
        <v>0.1</v>
      </c>
      <c r="C40" s="76">
        <v>7.1</v>
      </c>
    </row>
    <row r="41" spans="1:7" x14ac:dyDescent="0.2">
      <c r="A41" s="76" t="s">
        <v>92</v>
      </c>
      <c r="B41" s="76">
        <v>0.10100000000000001</v>
      </c>
      <c r="C41" s="76">
        <v>7.5</v>
      </c>
    </row>
    <row r="42" spans="1:7" x14ac:dyDescent="0.2">
      <c r="A42" s="76" t="s">
        <v>120</v>
      </c>
      <c r="B42" s="76">
        <v>3.5999999999999997E-2</v>
      </c>
      <c r="C42" s="76">
        <v>0.3</v>
      </c>
    </row>
    <row r="43" spans="1:7" x14ac:dyDescent="0.2">
      <c r="A43" s="76" t="s">
        <v>113</v>
      </c>
      <c r="B43" s="76">
        <v>5.0999999999999997E-2</v>
      </c>
      <c r="C43" s="76">
        <v>0.5</v>
      </c>
    </row>
    <row r="44" spans="1:7" x14ac:dyDescent="0.2">
      <c r="A44" s="76" t="s">
        <v>99</v>
      </c>
      <c r="B44" s="76">
        <v>4.2999999999999997E-2</v>
      </c>
      <c r="C44" s="76">
        <v>0.1</v>
      </c>
    </row>
    <row r="45" spans="1:7" x14ac:dyDescent="0.2">
      <c r="A45" s="76" t="s">
        <v>105</v>
      </c>
      <c r="B45" s="76">
        <v>3.5999999999999997E-2</v>
      </c>
      <c r="C45" s="76">
        <v>1.4</v>
      </c>
    </row>
    <row r="46" spans="1:7" x14ac:dyDescent="0.2">
      <c r="A46" s="76" t="s">
        <v>88</v>
      </c>
      <c r="B46" s="76">
        <v>0.10199999999999999</v>
      </c>
      <c r="C46" s="76">
        <v>4.4000000000000004</v>
      </c>
    </row>
    <row r="47" spans="1:7" x14ac:dyDescent="0.2">
      <c r="A47" s="76" t="s">
        <v>103</v>
      </c>
      <c r="B47" s="76">
        <v>8.3000000000000004E-2</v>
      </c>
      <c r="C47" s="76">
        <v>0.3</v>
      </c>
    </row>
    <row r="48" spans="1:7" x14ac:dyDescent="0.2">
      <c r="A48" s="76" t="s">
        <v>90</v>
      </c>
      <c r="B48" s="76">
        <v>0.125</v>
      </c>
      <c r="C48" s="76">
        <v>5.8</v>
      </c>
    </row>
    <row r="49" spans="1:3" x14ac:dyDescent="0.2">
      <c r="A49" s="76" t="s">
        <v>100</v>
      </c>
      <c r="B49" s="76">
        <v>0.11</v>
      </c>
      <c r="C49" s="76">
        <v>43.6</v>
      </c>
    </row>
    <row r="50" spans="1:3" x14ac:dyDescent="0.2">
      <c r="A50" s="76" t="s">
        <v>95</v>
      </c>
      <c r="B50" s="76">
        <v>7.9000000000000001E-2</v>
      </c>
      <c r="C50" s="76">
        <v>47.9</v>
      </c>
    </row>
    <row r="51" spans="1:3" x14ac:dyDescent="0.2">
      <c r="A51" s="76" t="s">
        <v>111</v>
      </c>
      <c r="B51" s="76">
        <v>7.3999999999999996E-2</v>
      </c>
      <c r="C51" s="76">
        <v>20.7</v>
      </c>
    </row>
    <row r="52" spans="1:3" x14ac:dyDescent="0.2">
      <c r="A52" s="76" t="s">
        <v>112</v>
      </c>
      <c r="B52" s="76">
        <v>6.9000000000000006E-2</v>
      </c>
      <c r="C52" s="76">
        <v>1.5</v>
      </c>
    </row>
    <row r="53" spans="1:3" x14ac:dyDescent="0.2">
      <c r="A53" s="76" t="s">
        <v>97</v>
      </c>
      <c r="B53" s="76">
        <v>9.9000000000000005E-2</v>
      </c>
      <c r="C53" s="76">
        <v>2.8</v>
      </c>
    </row>
    <row r="54" spans="1:3" x14ac:dyDescent="0.2">
      <c r="A54" s="76" t="s">
        <v>106</v>
      </c>
      <c r="B54" s="76">
        <v>8.2000000000000003E-2</v>
      </c>
      <c r="C54" s="76">
        <v>20.2</v>
      </c>
    </row>
    <row r="55" spans="1:3" x14ac:dyDescent="0.2">
      <c r="A55" s="76" t="s">
        <v>117</v>
      </c>
      <c r="B55" s="76">
        <v>4.8000000000000001E-2</v>
      </c>
      <c r="C55" s="76">
        <v>0.2</v>
      </c>
    </row>
    <row r="56" spans="1:3" x14ac:dyDescent="0.2">
      <c r="A56" s="76" t="s">
        <v>110</v>
      </c>
      <c r="B56" s="76">
        <v>5.2999999999999999E-2</v>
      </c>
      <c r="C56" s="76">
        <v>0.3</v>
      </c>
    </row>
    <row r="57" spans="1:3" x14ac:dyDescent="0.2">
      <c r="A57" s="76" t="s">
        <v>96</v>
      </c>
      <c r="B57" s="76">
        <v>6.6000000000000003E-2</v>
      </c>
      <c r="C57" s="76">
        <v>0.5</v>
      </c>
    </row>
    <row r="58" spans="1:3" x14ac:dyDescent="0.2">
      <c r="A58" s="76" t="s">
        <v>108</v>
      </c>
      <c r="B58" s="76">
        <v>0.09</v>
      </c>
      <c r="C58" s="76">
        <v>0.2</v>
      </c>
    </row>
    <row r="59" spans="1:3" x14ac:dyDescent="0.2">
      <c r="A59" s="76" t="s">
        <v>91</v>
      </c>
      <c r="B59" s="76">
        <v>1.1599999999999999E-2</v>
      </c>
      <c r="C59" s="76">
        <v>18.600000000000001</v>
      </c>
    </row>
    <row r="60" spans="1:3" x14ac:dyDescent="0.2">
      <c r="A60" s="76" t="s">
        <v>94</v>
      </c>
      <c r="B60" s="76">
        <v>1.21E-2</v>
      </c>
      <c r="C60" s="76">
        <v>8.1999999999999993</v>
      </c>
    </row>
    <row r="61" spans="1:3" x14ac:dyDescent="0.2">
      <c r="A61" s="76" t="s">
        <v>116</v>
      </c>
      <c r="B61" s="76">
        <v>4.5999999999999999E-2</v>
      </c>
      <c r="C61" s="76">
        <v>3.5</v>
      </c>
    </row>
    <row r="62" spans="1:3" x14ac:dyDescent="0.2">
      <c r="A62" s="76" t="s">
        <v>109</v>
      </c>
      <c r="B62" s="76">
        <v>3.9E-2</v>
      </c>
      <c r="C62" s="76">
        <v>1.2</v>
      </c>
    </row>
    <row r="63" spans="1:3" x14ac:dyDescent="0.2">
      <c r="A63" s="76" t="s">
        <v>124</v>
      </c>
      <c r="B63" s="76">
        <v>1.9E-2</v>
      </c>
      <c r="C63" s="76">
        <v>0.5</v>
      </c>
    </row>
    <row r="64" spans="1:3" x14ac:dyDescent="0.2">
      <c r="A64" s="76" t="s">
        <v>114</v>
      </c>
      <c r="B64" s="76">
        <v>3.5999999999999997E-2</v>
      </c>
      <c r="C64" s="76">
        <v>0.8</v>
      </c>
    </row>
    <row r="65" spans="1:3" x14ac:dyDescent="0.2">
      <c r="A65" s="76" t="s">
        <v>104</v>
      </c>
      <c r="B65" s="76">
        <v>5.7000000000000002E-2</v>
      </c>
      <c r="C65" s="76">
        <v>0.4</v>
      </c>
    </row>
    <row r="66" spans="1:3" x14ac:dyDescent="0.2">
      <c r="A66" s="76" t="s">
        <v>107</v>
      </c>
      <c r="B66" s="76">
        <v>8.1000000000000003E-2</v>
      </c>
      <c r="C66" s="76">
        <v>12.6</v>
      </c>
    </row>
    <row r="67" spans="1:3" x14ac:dyDescent="0.2">
      <c r="A67" s="76" t="s">
        <v>89</v>
      </c>
      <c r="B67" s="76">
        <v>0.10299999999999999</v>
      </c>
      <c r="C67" s="76">
        <v>8.5</v>
      </c>
    </row>
    <row r="68" spans="1:3" x14ac:dyDescent="0.2">
      <c r="A68" s="76" t="s">
        <v>87</v>
      </c>
      <c r="B68" s="76">
        <v>0.115</v>
      </c>
      <c r="C68" s="76">
        <v>8</v>
      </c>
    </row>
    <row r="69" spans="1:3" x14ac:dyDescent="0.2">
      <c r="A69" s="76" t="s">
        <v>98</v>
      </c>
      <c r="B69" s="76">
        <v>0.112</v>
      </c>
      <c r="C69" s="76">
        <v>46.6</v>
      </c>
    </row>
    <row r="70" spans="1:3" x14ac:dyDescent="0.2">
      <c r="A70" s="76" t="s">
        <v>102</v>
      </c>
      <c r="B70" s="171">
        <v>6.8133333333333324E-2</v>
      </c>
    </row>
  </sheetData>
  <hyperlinks>
    <hyperlink ref="B2" r:id="rId1" xr:uid="{E2C21659-3BA4-49D0-85B4-5BECECA1C433}"/>
    <hyperlink ref="B3" r:id="rId2" xr:uid="{4DCD2692-2A8D-496A-A7A4-E182AED46562}"/>
  </hyperlinks>
  <pageMargins left="0.7" right="0.7" top="0.75" bottom="0.75" header="0.3" footer="0.3"/>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852B9-0D5E-4713-BA7E-7BE4B5344DC0}">
  <dimension ref="A1:S49"/>
  <sheetViews>
    <sheetView topLeftCell="A18" workbookViewId="0">
      <selection activeCell="A50" sqref="A50"/>
    </sheetView>
  </sheetViews>
  <sheetFormatPr defaultColWidth="9.140625" defaultRowHeight="12.75" x14ac:dyDescent="0.2"/>
  <cols>
    <col min="1" max="1" width="14.42578125" style="203" customWidth="1"/>
    <col min="2" max="11" width="9.140625" style="203" customWidth="1"/>
    <col min="12" max="18" width="9.140625" style="203"/>
    <col min="19" max="19" width="11.7109375" style="203" bestFit="1" customWidth="1"/>
    <col min="20" max="16384" width="9.140625" style="203"/>
  </cols>
  <sheetData>
    <row r="1" spans="1:8" x14ac:dyDescent="0.2">
      <c r="A1" s="207" t="s">
        <v>21</v>
      </c>
    </row>
    <row r="2" spans="1:8" x14ac:dyDescent="0.2">
      <c r="A2" s="203" t="s">
        <v>83</v>
      </c>
      <c r="B2" s="203" t="s">
        <v>327</v>
      </c>
    </row>
    <row r="4" spans="1:8" x14ac:dyDescent="0.2">
      <c r="A4" s="269"/>
      <c r="B4" s="269">
        <v>2015</v>
      </c>
      <c r="C4" s="269">
        <v>2016</v>
      </c>
      <c r="D4" s="269">
        <v>2017</v>
      </c>
      <c r="E4" s="269">
        <v>2018</v>
      </c>
      <c r="F4" s="269">
        <v>2019</v>
      </c>
      <c r="G4" s="269">
        <v>2020</v>
      </c>
      <c r="H4" s="269">
        <v>2021</v>
      </c>
    </row>
    <row r="5" spans="1:8" x14ac:dyDescent="0.2">
      <c r="A5" s="203" t="s">
        <v>114</v>
      </c>
      <c r="B5" s="203">
        <f t="shared" ref="B5:H5" si="0">(F44)*-1</f>
        <v>-668</v>
      </c>
      <c r="C5" s="203">
        <f t="shared" si="0"/>
        <v>-651</v>
      </c>
      <c r="D5" s="203">
        <f t="shared" si="0"/>
        <v>-651</v>
      </c>
      <c r="E5" s="203">
        <f t="shared" si="0"/>
        <v>-668</v>
      </c>
      <c r="F5" s="203">
        <f t="shared" si="0"/>
        <v>-784</v>
      </c>
      <c r="G5" s="203">
        <f t="shared" si="0"/>
        <v>-835</v>
      </c>
      <c r="H5" s="203">
        <f t="shared" si="0"/>
        <v>-834</v>
      </c>
    </row>
    <row r="6" spans="1:8" x14ac:dyDescent="0.2">
      <c r="A6" s="203" t="s">
        <v>328</v>
      </c>
      <c r="B6" s="203">
        <f t="shared" ref="B6:H6" si="1">(AVERAGE(F26,F33,F41))*-1</f>
        <v>-359.66666666666669</v>
      </c>
      <c r="C6" s="203">
        <f t="shared" si="1"/>
        <v>-414.33333333333331</v>
      </c>
      <c r="D6" s="203">
        <f t="shared" si="1"/>
        <v>-402.66666666666669</v>
      </c>
      <c r="E6" s="203">
        <f t="shared" si="1"/>
        <v>-414.33333333333331</v>
      </c>
      <c r="F6" s="203">
        <f t="shared" si="1"/>
        <v>-433.66666666666669</v>
      </c>
      <c r="G6" s="203">
        <f t="shared" si="1"/>
        <v>-444.33333333333331</v>
      </c>
      <c r="H6" s="203">
        <f t="shared" si="1"/>
        <v>-432.33333333333331</v>
      </c>
    </row>
    <row r="7" spans="1:8" x14ac:dyDescent="0.2">
      <c r="A7" s="203" t="s">
        <v>329</v>
      </c>
      <c r="B7" s="203">
        <f t="shared" ref="B7:H7" si="2">(AVERAGE(F21:F47))*-1</f>
        <v>-390.55555555555554</v>
      </c>
      <c r="C7" s="203">
        <f t="shared" si="2"/>
        <v>-384.7037037037037</v>
      </c>
      <c r="D7" s="203">
        <f t="shared" si="2"/>
        <v>-387.81481481481484</v>
      </c>
      <c r="E7" s="203">
        <f t="shared" si="2"/>
        <v>-397.07407407407408</v>
      </c>
      <c r="F7" s="203">
        <f t="shared" si="2"/>
        <v>-417</v>
      </c>
      <c r="G7" s="203">
        <f t="shared" si="2"/>
        <v>-408.40740740740739</v>
      </c>
      <c r="H7" s="203">
        <f t="shared" si="2"/>
        <v>-395.2962962962963</v>
      </c>
    </row>
    <row r="19" spans="1:19" x14ac:dyDescent="0.2">
      <c r="A19" s="255" t="s">
        <v>233</v>
      </c>
    </row>
    <row r="20" spans="1:19" x14ac:dyDescent="0.2">
      <c r="A20" s="203" t="s">
        <v>330</v>
      </c>
      <c r="B20" s="203">
        <v>2011</v>
      </c>
      <c r="C20" s="203">
        <v>2012</v>
      </c>
      <c r="D20" s="203">
        <v>2013</v>
      </c>
      <c r="E20" s="203">
        <v>2014</v>
      </c>
      <c r="F20" s="203">
        <v>2015</v>
      </c>
      <c r="G20" s="203">
        <v>2016</v>
      </c>
      <c r="H20" s="203">
        <v>2017</v>
      </c>
      <c r="I20" s="203">
        <v>2018</v>
      </c>
      <c r="J20" s="203">
        <v>2019</v>
      </c>
      <c r="K20" s="203">
        <v>2020</v>
      </c>
      <c r="L20" s="203">
        <v>2021</v>
      </c>
    </row>
    <row r="21" spans="1:19" x14ac:dyDescent="0.2">
      <c r="A21" s="203" t="s">
        <v>261</v>
      </c>
      <c r="B21" s="204">
        <v>167</v>
      </c>
      <c r="C21" s="205">
        <v>150</v>
      </c>
      <c r="D21" s="205">
        <v>157</v>
      </c>
      <c r="E21" s="205"/>
      <c r="F21" s="204">
        <v>163</v>
      </c>
      <c r="G21" s="204">
        <v>149</v>
      </c>
      <c r="H21" s="204">
        <v>156</v>
      </c>
      <c r="I21" s="204">
        <v>157</v>
      </c>
      <c r="J21" s="204">
        <v>156</v>
      </c>
      <c r="K21" s="204">
        <v>146</v>
      </c>
      <c r="L21" s="204">
        <v>155</v>
      </c>
      <c r="M21" s="203">
        <f t="shared" ref="M21:M47" si="3">(L21-B21)/10</f>
        <v>-1.2</v>
      </c>
      <c r="N21" s="203">
        <f t="shared" ref="N21:N47" si="4">(L21-G21)/5</f>
        <v>1.2</v>
      </c>
      <c r="O21" s="203">
        <f>AVERAGE(N28,N30,N35,N26,N41)</f>
        <v>-6</v>
      </c>
      <c r="P21" s="203">
        <f>AVERAGE(M28,M27,M22,M21,M31)</f>
        <v>-5.24</v>
      </c>
      <c r="Q21" s="203">
        <f>9*P21</f>
        <v>-47.160000000000004</v>
      </c>
      <c r="S21" s="203" t="s">
        <v>331</v>
      </c>
    </row>
    <row r="22" spans="1:19" x14ac:dyDescent="0.2">
      <c r="A22" s="203" t="s">
        <v>241</v>
      </c>
      <c r="B22" s="204">
        <v>94</v>
      </c>
      <c r="C22" s="205">
        <v>83</v>
      </c>
      <c r="D22" s="205">
        <v>79</v>
      </c>
      <c r="E22" s="205"/>
      <c r="F22" s="204">
        <v>76</v>
      </c>
      <c r="G22" s="204">
        <v>70</v>
      </c>
      <c r="H22" s="204">
        <v>70</v>
      </c>
      <c r="I22" s="204">
        <v>68</v>
      </c>
      <c r="J22" s="204">
        <v>71</v>
      </c>
      <c r="K22" s="204">
        <v>74</v>
      </c>
      <c r="L22" s="204">
        <v>72</v>
      </c>
      <c r="M22" s="203">
        <f t="shared" si="3"/>
        <v>-2.2000000000000002</v>
      </c>
      <c r="N22" s="203">
        <f t="shared" si="4"/>
        <v>0.4</v>
      </c>
      <c r="Q22" s="203">
        <f>P21*4</f>
        <v>-20.96</v>
      </c>
      <c r="S22" s="532">
        <f>L44+(Q22)</f>
        <v>813.04</v>
      </c>
    </row>
    <row r="23" spans="1:19" x14ac:dyDescent="0.2">
      <c r="A23" s="203" t="s">
        <v>243</v>
      </c>
      <c r="B23" s="206">
        <v>826</v>
      </c>
      <c r="C23" s="205">
        <v>613</v>
      </c>
      <c r="D23" s="205">
        <v>818</v>
      </c>
      <c r="E23" s="205"/>
      <c r="F23" s="206">
        <v>818</v>
      </c>
      <c r="G23" s="206">
        <v>834</v>
      </c>
      <c r="H23" s="206">
        <v>818</v>
      </c>
      <c r="I23" s="204">
        <v>834</v>
      </c>
      <c r="J23" s="204">
        <v>901</v>
      </c>
      <c r="K23" s="204">
        <v>918</v>
      </c>
      <c r="L23" s="204">
        <v>867</v>
      </c>
      <c r="M23" s="203">
        <f t="shared" si="3"/>
        <v>4.0999999999999996</v>
      </c>
      <c r="N23" s="203">
        <f t="shared" si="4"/>
        <v>6.6</v>
      </c>
    </row>
    <row r="24" spans="1:19" x14ac:dyDescent="0.2">
      <c r="A24" s="203" t="s">
        <v>252</v>
      </c>
      <c r="B24" s="206">
        <v>601</v>
      </c>
      <c r="C24" s="205">
        <v>601</v>
      </c>
      <c r="D24" s="205">
        <v>601</v>
      </c>
      <c r="E24" s="205"/>
      <c r="F24" s="206">
        <v>634</v>
      </c>
      <c r="G24" s="204">
        <v>634</v>
      </c>
      <c r="H24" s="204">
        <v>651</v>
      </c>
      <c r="I24" s="204">
        <v>634</v>
      </c>
      <c r="J24" s="204">
        <v>668</v>
      </c>
      <c r="K24" s="204">
        <v>718</v>
      </c>
      <c r="L24" s="204">
        <v>801</v>
      </c>
      <c r="M24" s="203">
        <f t="shared" si="3"/>
        <v>20</v>
      </c>
      <c r="N24" s="203">
        <f t="shared" si="4"/>
        <v>33.4</v>
      </c>
    </row>
    <row r="25" spans="1:19" x14ac:dyDescent="0.2">
      <c r="A25" s="203" t="s">
        <v>254</v>
      </c>
      <c r="B25" s="206">
        <v>740</v>
      </c>
      <c r="C25" s="205">
        <v>740</v>
      </c>
      <c r="D25" s="205">
        <v>740</v>
      </c>
      <c r="E25" s="205"/>
      <c r="F25" s="206">
        <v>740</v>
      </c>
      <c r="G25" s="206">
        <v>690</v>
      </c>
      <c r="H25" s="204">
        <v>690</v>
      </c>
      <c r="I25" s="204">
        <v>668</v>
      </c>
      <c r="J25" s="204">
        <v>651</v>
      </c>
      <c r="K25" s="204">
        <v>668</v>
      </c>
      <c r="L25" s="204">
        <v>526</v>
      </c>
      <c r="M25" s="203">
        <f t="shared" si="3"/>
        <v>-21.4</v>
      </c>
      <c r="N25" s="203">
        <f t="shared" si="4"/>
        <v>-32.799999999999997</v>
      </c>
    </row>
    <row r="26" spans="1:19" x14ac:dyDescent="0.2">
      <c r="A26" s="203" t="s">
        <v>332</v>
      </c>
      <c r="B26" s="204">
        <v>226</v>
      </c>
      <c r="C26" s="205">
        <v>263</v>
      </c>
      <c r="D26" s="205">
        <v>245</v>
      </c>
      <c r="E26" s="205"/>
      <c r="F26" s="204">
        <v>249</v>
      </c>
      <c r="G26" s="204">
        <v>294</v>
      </c>
      <c r="H26" s="204">
        <v>285</v>
      </c>
      <c r="I26" s="204">
        <v>305</v>
      </c>
      <c r="J26" s="204">
        <v>306</v>
      </c>
      <c r="K26" s="204">
        <v>298</v>
      </c>
      <c r="L26" s="204">
        <v>287</v>
      </c>
      <c r="M26" s="203">
        <f t="shared" si="3"/>
        <v>6.1</v>
      </c>
      <c r="N26" s="203">
        <f t="shared" si="4"/>
        <v>-1.4</v>
      </c>
    </row>
    <row r="27" spans="1:19" x14ac:dyDescent="0.2">
      <c r="A27" s="203" t="s">
        <v>245</v>
      </c>
      <c r="B27" s="204">
        <v>91</v>
      </c>
      <c r="C27" s="205">
        <v>77</v>
      </c>
      <c r="D27" s="205">
        <v>72</v>
      </c>
      <c r="E27" s="205"/>
      <c r="F27" s="204">
        <v>80</v>
      </c>
      <c r="G27" s="204">
        <v>60</v>
      </c>
      <c r="H27" s="204">
        <v>73</v>
      </c>
      <c r="I27" s="204">
        <v>70</v>
      </c>
      <c r="J27" s="204">
        <v>74</v>
      </c>
      <c r="K27" s="204">
        <v>69</v>
      </c>
      <c r="L27" s="204">
        <v>63</v>
      </c>
      <c r="M27" s="203">
        <f t="shared" si="3"/>
        <v>-2.8</v>
      </c>
      <c r="N27" s="203">
        <f t="shared" si="4"/>
        <v>0.6</v>
      </c>
    </row>
    <row r="28" spans="1:19" x14ac:dyDescent="0.2">
      <c r="A28" s="203" t="s">
        <v>247</v>
      </c>
      <c r="B28" s="206">
        <v>501</v>
      </c>
      <c r="C28" s="205">
        <v>451</v>
      </c>
      <c r="D28" s="205">
        <v>438</v>
      </c>
      <c r="E28" s="205"/>
      <c r="F28" s="204">
        <v>460</v>
      </c>
      <c r="G28" s="204">
        <v>384</v>
      </c>
      <c r="H28" s="204">
        <v>316</v>
      </c>
      <c r="I28" s="204">
        <v>305</v>
      </c>
      <c r="J28" s="204">
        <v>308</v>
      </c>
      <c r="K28" s="204">
        <v>334</v>
      </c>
      <c r="L28" s="204">
        <v>312</v>
      </c>
      <c r="M28" s="203">
        <f t="shared" si="3"/>
        <v>-18.899999999999999</v>
      </c>
      <c r="N28" s="203">
        <f t="shared" si="4"/>
        <v>-14.4</v>
      </c>
    </row>
    <row r="29" spans="1:19" x14ac:dyDescent="0.2">
      <c r="A29" s="203" t="s">
        <v>267</v>
      </c>
      <c r="B29" s="204">
        <v>88</v>
      </c>
      <c r="C29" s="205">
        <v>81</v>
      </c>
      <c r="D29" s="205">
        <v>85</v>
      </c>
      <c r="E29" s="205"/>
      <c r="F29" s="204">
        <v>79</v>
      </c>
      <c r="G29" s="204">
        <v>76</v>
      </c>
      <c r="H29" s="204">
        <v>79</v>
      </c>
      <c r="I29" s="204">
        <v>96</v>
      </c>
      <c r="J29" s="204">
        <v>91</v>
      </c>
      <c r="K29" s="204">
        <v>92</v>
      </c>
      <c r="L29" s="204">
        <v>95</v>
      </c>
      <c r="M29" s="203">
        <f t="shared" si="3"/>
        <v>0.7</v>
      </c>
      <c r="N29" s="203">
        <f t="shared" si="4"/>
        <v>3.8</v>
      </c>
    </row>
    <row r="30" spans="1:19" x14ac:dyDescent="0.2">
      <c r="A30" s="203" t="s">
        <v>251</v>
      </c>
      <c r="B30" s="204">
        <v>48</v>
      </c>
      <c r="C30" s="205">
        <v>55</v>
      </c>
      <c r="D30" s="205">
        <v>77</v>
      </c>
      <c r="E30" s="205"/>
      <c r="F30" s="204">
        <v>58</v>
      </c>
      <c r="G30" s="204">
        <v>96</v>
      </c>
      <c r="H30" s="204">
        <v>56</v>
      </c>
      <c r="I30" s="204">
        <v>155</v>
      </c>
      <c r="J30" s="204">
        <v>159</v>
      </c>
      <c r="K30" s="204">
        <v>65</v>
      </c>
      <c r="L30" s="204">
        <v>45</v>
      </c>
      <c r="M30" s="203">
        <f t="shared" si="3"/>
        <v>-0.3</v>
      </c>
      <c r="N30" s="203">
        <f t="shared" si="4"/>
        <v>-10.199999999999999</v>
      </c>
    </row>
    <row r="31" spans="1:19" x14ac:dyDescent="0.2">
      <c r="A31" s="203" t="s">
        <v>246</v>
      </c>
      <c r="B31" s="204">
        <v>59</v>
      </c>
      <c r="C31" s="205">
        <v>55</v>
      </c>
      <c r="D31" s="205">
        <v>58</v>
      </c>
      <c r="E31" s="205"/>
      <c r="F31" s="204">
        <v>44</v>
      </c>
      <c r="G31" s="204">
        <v>50</v>
      </c>
      <c r="H31" s="204">
        <v>52</v>
      </c>
      <c r="I31" s="204">
        <v>51</v>
      </c>
      <c r="J31" s="204">
        <v>49</v>
      </c>
      <c r="K31" s="204">
        <v>49</v>
      </c>
      <c r="L31" s="204">
        <v>48</v>
      </c>
      <c r="M31" s="203">
        <f t="shared" si="3"/>
        <v>-1.1000000000000001</v>
      </c>
      <c r="N31" s="203">
        <f t="shared" si="4"/>
        <v>-0.4</v>
      </c>
    </row>
    <row r="32" spans="1:19" x14ac:dyDescent="0.2">
      <c r="A32" s="203" t="s">
        <v>249</v>
      </c>
      <c r="B32" s="206">
        <v>363</v>
      </c>
      <c r="C32" s="205">
        <v>409</v>
      </c>
      <c r="D32" s="205">
        <v>431</v>
      </c>
      <c r="E32" s="205"/>
      <c r="F32" s="204">
        <v>418</v>
      </c>
      <c r="G32" s="204">
        <v>434</v>
      </c>
      <c r="H32" s="204">
        <v>431</v>
      </c>
      <c r="I32" s="204">
        <v>484</v>
      </c>
      <c r="J32" s="204">
        <v>484</v>
      </c>
      <c r="K32" s="204">
        <v>484</v>
      </c>
      <c r="L32" s="204">
        <v>451</v>
      </c>
      <c r="M32" s="203">
        <f t="shared" si="3"/>
        <v>8.8000000000000007</v>
      </c>
      <c r="N32" s="203">
        <f t="shared" si="4"/>
        <v>3.4</v>
      </c>
    </row>
    <row r="33" spans="1:14" x14ac:dyDescent="0.2">
      <c r="A33" s="203" t="s">
        <v>258</v>
      </c>
      <c r="B33" s="206">
        <v>501</v>
      </c>
      <c r="C33" s="205">
        <v>518</v>
      </c>
      <c r="D33" s="205">
        <v>518</v>
      </c>
      <c r="E33" s="205"/>
      <c r="F33" s="206">
        <v>518</v>
      </c>
      <c r="G33" s="204">
        <v>534</v>
      </c>
      <c r="H33" s="204">
        <v>534</v>
      </c>
      <c r="I33" s="204">
        <v>534</v>
      </c>
      <c r="J33" s="204">
        <v>557</v>
      </c>
      <c r="K33" s="204">
        <v>618</v>
      </c>
      <c r="L33" s="204">
        <v>601</v>
      </c>
      <c r="M33" s="203">
        <f t="shared" si="3"/>
        <v>10</v>
      </c>
      <c r="N33" s="203">
        <f t="shared" si="4"/>
        <v>13.4</v>
      </c>
    </row>
    <row r="34" spans="1:14" x14ac:dyDescent="0.2">
      <c r="A34" s="203" t="s">
        <v>248</v>
      </c>
      <c r="B34" s="204">
        <v>114</v>
      </c>
      <c r="C34" s="205">
        <v>128</v>
      </c>
      <c r="D34" s="205">
        <v>124</v>
      </c>
      <c r="E34" s="205"/>
      <c r="F34" s="204">
        <v>222</v>
      </c>
      <c r="G34" s="204">
        <v>130</v>
      </c>
      <c r="H34" s="204">
        <v>226</v>
      </c>
      <c r="I34" s="204">
        <v>119</v>
      </c>
      <c r="J34" s="204">
        <v>125</v>
      </c>
      <c r="K34" s="204">
        <v>141</v>
      </c>
      <c r="L34" s="204">
        <v>136</v>
      </c>
      <c r="M34" s="203">
        <f t="shared" si="3"/>
        <v>2.2000000000000002</v>
      </c>
      <c r="N34" s="203">
        <f t="shared" si="4"/>
        <v>1.2</v>
      </c>
    </row>
    <row r="35" spans="1:14" x14ac:dyDescent="0.2">
      <c r="A35" s="203" t="s">
        <v>253</v>
      </c>
      <c r="B35" s="206">
        <v>204</v>
      </c>
      <c r="C35" s="205">
        <v>211</v>
      </c>
      <c r="D35" s="205">
        <v>212</v>
      </c>
      <c r="E35" s="205"/>
      <c r="F35" s="204">
        <v>218</v>
      </c>
      <c r="G35" s="204">
        <v>188</v>
      </c>
      <c r="H35" s="204">
        <v>208</v>
      </c>
      <c r="I35" s="204">
        <v>239</v>
      </c>
      <c r="J35" s="204">
        <v>206</v>
      </c>
      <c r="K35" s="204">
        <v>97</v>
      </c>
      <c r="L35" s="204">
        <v>174</v>
      </c>
      <c r="M35" s="203">
        <f t="shared" si="3"/>
        <v>-3</v>
      </c>
      <c r="N35" s="203">
        <f t="shared" si="4"/>
        <v>-2.8</v>
      </c>
    </row>
    <row r="36" spans="1:14" x14ac:dyDescent="0.2">
      <c r="A36" s="203" t="s">
        <v>255</v>
      </c>
      <c r="B36" s="206">
        <v>851</v>
      </c>
      <c r="C36" s="205">
        <v>768</v>
      </c>
      <c r="D36" s="205">
        <v>768</v>
      </c>
      <c r="E36" s="205"/>
      <c r="F36" s="206">
        <v>768</v>
      </c>
      <c r="G36" s="206">
        <v>768</v>
      </c>
      <c r="H36" s="206">
        <v>818</v>
      </c>
      <c r="I36" s="204">
        <v>834</v>
      </c>
      <c r="J36" s="204">
        <v>868</v>
      </c>
      <c r="K36" s="204">
        <v>868</v>
      </c>
      <c r="L36" s="204">
        <v>668</v>
      </c>
      <c r="M36" s="203">
        <f t="shared" si="3"/>
        <v>-18.3</v>
      </c>
      <c r="N36" s="203">
        <f t="shared" si="4"/>
        <v>-20</v>
      </c>
    </row>
    <row r="37" spans="1:14" x14ac:dyDescent="0.2">
      <c r="A37" s="203" t="s">
        <v>256</v>
      </c>
      <c r="B37" s="206">
        <v>618</v>
      </c>
      <c r="C37" s="205">
        <v>618</v>
      </c>
      <c r="D37" s="205">
        <v>618</v>
      </c>
      <c r="E37" s="205"/>
      <c r="F37" s="206">
        <v>551</v>
      </c>
      <c r="G37" s="206">
        <v>601</v>
      </c>
      <c r="H37" s="204">
        <v>594</v>
      </c>
      <c r="I37" s="204">
        <v>534</v>
      </c>
      <c r="J37" s="204">
        <v>630</v>
      </c>
      <c r="K37" s="204">
        <v>653</v>
      </c>
      <c r="L37" s="204">
        <v>642</v>
      </c>
      <c r="M37" s="203">
        <f t="shared" si="3"/>
        <v>2.4</v>
      </c>
      <c r="N37" s="203">
        <f t="shared" si="4"/>
        <v>8.1999999999999993</v>
      </c>
    </row>
    <row r="38" spans="1:14" x14ac:dyDescent="0.2">
      <c r="A38" s="203" t="s">
        <v>257</v>
      </c>
      <c r="B38" s="206">
        <v>673</v>
      </c>
      <c r="C38" s="205">
        <v>673</v>
      </c>
      <c r="D38" s="205">
        <v>673</v>
      </c>
      <c r="E38" s="205"/>
      <c r="F38" s="206">
        <v>673</v>
      </c>
      <c r="G38" s="206">
        <v>570</v>
      </c>
      <c r="H38" s="204">
        <v>565</v>
      </c>
      <c r="I38" s="204">
        <v>594</v>
      </c>
      <c r="J38" s="204">
        <v>634</v>
      </c>
      <c r="K38" s="204">
        <v>601</v>
      </c>
      <c r="L38" s="204">
        <v>601</v>
      </c>
      <c r="M38" s="203">
        <f t="shared" si="3"/>
        <v>-7.2</v>
      </c>
      <c r="N38" s="203">
        <f t="shared" si="4"/>
        <v>6.2</v>
      </c>
    </row>
    <row r="39" spans="1:14" x14ac:dyDescent="0.2">
      <c r="A39" s="203" t="s">
        <v>259</v>
      </c>
      <c r="B39" s="206">
        <v>1001</v>
      </c>
      <c r="C39" s="205">
        <v>1001</v>
      </c>
      <c r="D39" s="205">
        <v>1001</v>
      </c>
      <c r="E39" s="205"/>
      <c r="F39" s="206">
        <v>1001</v>
      </c>
      <c r="G39" s="206">
        <v>1001</v>
      </c>
      <c r="H39" s="206">
        <v>1001</v>
      </c>
      <c r="I39" s="206">
        <v>1001</v>
      </c>
      <c r="J39" s="204">
        <v>1001</v>
      </c>
      <c r="K39" s="204">
        <v>868</v>
      </c>
      <c r="L39" s="204">
        <v>668</v>
      </c>
      <c r="M39" s="203">
        <f t="shared" si="3"/>
        <v>-33.299999999999997</v>
      </c>
      <c r="N39" s="203">
        <f t="shared" si="4"/>
        <v>-66.599999999999994</v>
      </c>
    </row>
    <row r="40" spans="1:14" x14ac:dyDescent="0.2">
      <c r="A40" s="203" t="s">
        <v>260</v>
      </c>
      <c r="B40" s="204">
        <v>90</v>
      </c>
      <c r="C40" s="205">
        <v>69</v>
      </c>
      <c r="D40" s="205">
        <v>67</v>
      </c>
      <c r="E40" s="205"/>
      <c r="F40" s="204">
        <v>72</v>
      </c>
      <c r="G40" s="204">
        <v>74</v>
      </c>
      <c r="H40" s="204">
        <v>74</v>
      </c>
      <c r="I40" s="204">
        <v>73</v>
      </c>
      <c r="J40" s="204">
        <v>82</v>
      </c>
      <c r="K40" s="204">
        <v>82</v>
      </c>
      <c r="L40" s="204">
        <v>82</v>
      </c>
      <c r="M40" s="203">
        <f t="shared" si="3"/>
        <v>-0.8</v>
      </c>
      <c r="N40" s="203">
        <f t="shared" si="4"/>
        <v>1.6</v>
      </c>
    </row>
    <row r="41" spans="1:14" x14ac:dyDescent="0.2">
      <c r="A41" s="203" t="s">
        <v>262</v>
      </c>
      <c r="B41" s="206">
        <v>432</v>
      </c>
      <c r="C41" s="205">
        <v>250</v>
      </c>
      <c r="D41" s="205">
        <v>330</v>
      </c>
      <c r="E41" s="205"/>
      <c r="F41" s="204">
        <v>312</v>
      </c>
      <c r="G41" s="204">
        <v>415</v>
      </c>
      <c r="H41" s="204">
        <v>389</v>
      </c>
      <c r="I41" s="204">
        <v>404</v>
      </c>
      <c r="J41" s="204">
        <v>438</v>
      </c>
      <c r="K41" s="204">
        <v>417</v>
      </c>
      <c r="L41" s="204">
        <v>409</v>
      </c>
      <c r="M41" s="203">
        <f t="shared" si="3"/>
        <v>-2.2999999999999998</v>
      </c>
      <c r="N41" s="203">
        <f t="shared" si="4"/>
        <v>-1.2</v>
      </c>
    </row>
    <row r="42" spans="1:14" x14ac:dyDescent="0.2">
      <c r="A42" s="203" t="s">
        <v>263</v>
      </c>
      <c r="B42" s="206">
        <v>384</v>
      </c>
      <c r="C42" s="205">
        <v>334</v>
      </c>
      <c r="D42" s="205">
        <v>332</v>
      </c>
      <c r="E42" s="205"/>
      <c r="F42" s="204">
        <v>351</v>
      </c>
      <c r="G42" s="204">
        <v>337</v>
      </c>
      <c r="H42" s="204">
        <v>294</v>
      </c>
      <c r="I42" s="204">
        <v>319</v>
      </c>
      <c r="J42" s="204">
        <v>336</v>
      </c>
      <c r="K42" s="204">
        <v>330</v>
      </c>
      <c r="L42" s="204">
        <v>353</v>
      </c>
      <c r="M42" s="203">
        <f t="shared" si="3"/>
        <v>-3.1</v>
      </c>
      <c r="N42" s="203">
        <f t="shared" si="4"/>
        <v>3.2</v>
      </c>
    </row>
    <row r="43" spans="1:14" x14ac:dyDescent="0.2">
      <c r="A43" s="203" t="s">
        <v>264</v>
      </c>
      <c r="B43" s="206">
        <v>618</v>
      </c>
      <c r="C43" s="205">
        <v>618</v>
      </c>
      <c r="D43" s="205">
        <v>618</v>
      </c>
      <c r="E43" s="205"/>
      <c r="F43" s="206">
        <v>618</v>
      </c>
      <c r="G43" s="204">
        <v>584</v>
      </c>
      <c r="H43" s="204">
        <v>634</v>
      </c>
      <c r="I43" s="204">
        <v>768</v>
      </c>
      <c r="J43" s="204">
        <v>834</v>
      </c>
      <c r="K43" s="204">
        <v>768</v>
      </c>
      <c r="L43" s="204">
        <v>868</v>
      </c>
      <c r="M43" s="203">
        <f t="shared" si="3"/>
        <v>25</v>
      </c>
      <c r="N43" s="203">
        <f t="shared" si="4"/>
        <v>56.8</v>
      </c>
    </row>
    <row r="44" spans="1:14" x14ac:dyDescent="0.2">
      <c r="A44" s="203" t="s">
        <v>266</v>
      </c>
      <c r="B44" s="206">
        <v>668</v>
      </c>
      <c r="C44" s="205">
        <v>668</v>
      </c>
      <c r="D44" s="205">
        <v>678</v>
      </c>
      <c r="E44" s="205"/>
      <c r="F44" s="206">
        <v>668</v>
      </c>
      <c r="G44" s="206">
        <v>651</v>
      </c>
      <c r="H44" s="204">
        <v>651</v>
      </c>
      <c r="I44" s="204">
        <v>668</v>
      </c>
      <c r="J44" s="204">
        <v>784</v>
      </c>
      <c r="K44" s="204">
        <v>835</v>
      </c>
      <c r="L44" s="204">
        <v>834</v>
      </c>
      <c r="M44" s="203">
        <f t="shared" si="3"/>
        <v>16.600000000000001</v>
      </c>
      <c r="N44" s="203">
        <f t="shared" si="4"/>
        <v>36.6</v>
      </c>
    </row>
    <row r="45" spans="1:14" x14ac:dyDescent="0.2">
      <c r="A45" s="203" t="s">
        <v>265</v>
      </c>
      <c r="B45" s="206">
        <v>501</v>
      </c>
      <c r="C45" s="205">
        <v>501</v>
      </c>
      <c r="D45" s="205">
        <v>501</v>
      </c>
      <c r="E45" s="205"/>
      <c r="F45" s="206">
        <v>501</v>
      </c>
      <c r="G45" s="204">
        <v>518</v>
      </c>
      <c r="H45" s="204">
        <v>534</v>
      </c>
      <c r="I45" s="204">
        <v>551</v>
      </c>
      <c r="J45" s="204">
        <v>584</v>
      </c>
      <c r="K45" s="204">
        <v>564</v>
      </c>
      <c r="L45" s="204">
        <v>634</v>
      </c>
      <c r="M45" s="203">
        <f t="shared" si="3"/>
        <v>13.3</v>
      </c>
      <c r="N45" s="203">
        <f t="shared" si="4"/>
        <v>23.2</v>
      </c>
    </row>
    <row r="46" spans="1:14" x14ac:dyDescent="0.2">
      <c r="A46" s="203" t="s">
        <v>250</v>
      </c>
      <c r="B46" s="204">
        <v>173</v>
      </c>
      <c r="C46" s="205">
        <v>196</v>
      </c>
      <c r="D46" s="205">
        <v>193</v>
      </c>
      <c r="E46" s="205"/>
      <c r="F46" s="204">
        <v>173</v>
      </c>
      <c r="G46" s="204">
        <v>164</v>
      </c>
      <c r="H46" s="204">
        <v>187</v>
      </c>
      <c r="I46" s="204">
        <v>169</v>
      </c>
      <c r="J46" s="204">
        <v>173</v>
      </c>
      <c r="K46" s="204">
        <v>172</v>
      </c>
      <c r="L46" s="204">
        <v>177</v>
      </c>
      <c r="M46" s="203">
        <f t="shared" si="3"/>
        <v>0.4</v>
      </c>
      <c r="N46" s="203">
        <f t="shared" si="4"/>
        <v>2.6</v>
      </c>
    </row>
    <row r="47" spans="1:14" x14ac:dyDescent="0.2">
      <c r="A47" s="203" t="s">
        <v>268</v>
      </c>
      <c r="B47" s="204">
        <v>92</v>
      </c>
      <c r="C47" s="205">
        <v>80</v>
      </c>
      <c r="D47" s="205">
        <v>83</v>
      </c>
      <c r="E47" s="205"/>
      <c r="F47" s="204">
        <v>80</v>
      </c>
      <c r="G47" s="204">
        <v>81</v>
      </c>
      <c r="H47" s="204">
        <v>85</v>
      </c>
      <c r="I47" s="204">
        <v>87</v>
      </c>
      <c r="J47" s="204">
        <v>89</v>
      </c>
      <c r="K47" s="204">
        <v>98</v>
      </c>
      <c r="L47" s="204">
        <v>104</v>
      </c>
      <c r="M47" s="203">
        <f t="shared" si="3"/>
        <v>1.2</v>
      </c>
      <c r="N47" s="203">
        <f t="shared" si="4"/>
        <v>4.5999999999999996</v>
      </c>
    </row>
    <row r="49" spans="1:1" x14ac:dyDescent="0.2">
      <c r="A49" s="76" t="s">
        <v>333</v>
      </c>
    </row>
  </sheetData>
  <pageMargins left="0.7" right="0.7" top="0.75" bottom="0.75" header="0.3" footer="0.3"/>
  <ignoredErrors>
    <ignoredError sqref="B7:H7" formulaRange="1"/>
  </ignoredError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1BA01-9E16-4047-981E-39CFAC6A0F1E}">
  <dimension ref="A1:AJ125"/>
  <sheetViews>
    <sheetView topLeftCell="A8" workbookViewId="0">
      <selection activeCell="A2" sqref="A2"/>
    </sheetView>
  </sheetViews>
  <sheetFormatPr defaultColWidth="8.7109375" defaultRowHeight="12.75" x14ac:dyDescent="0.2"/>
  <cols>
    <col min="1" max="1" width="19.28515625" style="203" customWidth="1"/>
    <col min="2" max="2" width="6.7109375" style="203" customWidth="1"/>
    <col min="3" max="3" width="9.5703125" style="203" customWidth="1"/>
    <col min="4" max="4" width="2.140625" style="203" customWidth="1"/>
    <col min="5" max="6" width="9.140625" style="203" customWidth="1"/>
    <col min="7" max="7" width="8.85546875" style="203" customWidth="1"/>
    <col min="8" max="8" width="2.5703125" style="203" customWidth="1"/>
    <col min="9" max="9" width="8.85546875" style="203" customWidth="1"/>
    <col min="10" max="10" width="3.28515625" style="203" customWidth="1"/>
    <col min="11" max="11" width="8.85546875" style="203" customWidth="1"/>
    <col min="12" max="12" width="2.5703125" style="203" customWidth="1"/>
    <col min="13" max="13" width="8.85546875" style="203" customWidth="1"/>
    <col min="14" max="14" width="2.5703125" style="203" customWidth="1"/>
    <col min="15" max="15" width="8.85546875" style="203" customWidth="1"/>
    <col min="16" max="16" width="2.5703125" style="203" customWidth="1"/>
    <col min="17" max="17" width="8.85546875" style="203" customWidth="1"/>
    <col min="18" max="18" width="3.28515625" style="203" customWidth="1"/>
    <col min="19" max="19" width="8.85546875" style="203" customWidth="1"/>
    <col min="20" max="20" width="2.5703125" style="203" customWidth="1"/>
    <col min="21" max="21" width="8.85546875" style="203" customWidth="1"/>
    <col min="22" max="22" width="2.5703125" style="203" customWidth="1"/>
    <col min="23" max="23" width="8.85546875" style="203" customWidth="1"/>
    <col min="24" max="24" width="2.5703125" style="203" customWidth="1"/>
    <col min="25" max="25" width="8.85546875" style="203" customWidth="1"/>
    <col min="26" max="26" width="2.140625" style="203" customWidth="1"/>
    <col min="27" max="27" width="9.5703125" style="203" customWidth="1"/>
    <col min="28" max="28" width="3.85546875" style="203" customWidth="1"/>
    <col min="29" max="29" width="9.5703125" style="203" customWidth="1"/>
    <col min="30" max="30" width="3.85546875" style="203" customWidth="1"/>
    <col min="31" max="31" width="9.5703125" style="203" customWidth="1"/>
    <col min="32" max="32" width="3.85546875" style="203" customWidth="1"/>
    <col min="33" max="33" width="9.5703125" style="203" customWidth="1"/>
    <col min="34" max="34" width="3.85546875" style="203" customWidth="1"/>
    <col min="35" max="35" width="9.5703125" style="203" customWidth="1"/>
    <col min="36" max="36" width="3.85546875" style="203" customWidth="1"/>
    <col min="37" max="16384" width="8.7109375" style="203"/>
  </cols>
  <sheetData>
    <row r="1" spans="1:2" x14ac:dyDescent="0.2">
      <c r="A1" s="207" t="s">
        <v>22</v>
      </c>
    </row>
    <row r="2" spans="1:2" x14ac:dyDescent="0.2">
      <c r="A2" s="203" t="s">
        <v>83</v>
      </c>
      <c r="B2" s="203" t="s">
        <v>334</v>
      </c>
    </row>
    <row r="3" spans="1:2" x14ac:dyDescent="0.2">
      <c r="A3" s="268"/>
      <c r="B3" s="268"/>
    </row>
    <row r="4" spans="1:2" x14ac:dyDescent="0.2">
      <c r="A4" s="216" t="s">
        <v>96</v>
      </c>
      <c r="B4" s="245">
        <v>0.89012620638455997</v>
      </c>
    </row>
    <row r="5" spans="1:2" x14ac:dyDescent="0.2">
      <c r="A5" s="216" t="s">
        <v>87</v>
      </c>
      <c r="B5" s="245">
        <v>0.56633144530497004</v>
      </c>
    </row>
    <row r="6" spans="1:2" x14ac:dyDescent="0.2">
      <c r="A6" s="216" t="s">
        <v>91</v>
      </c>
      <c r="B6" s="245">
        <v>0.47858926722299999</v>
      </c>
    </row>
    <row r="7" spans="1:2" x14ac:dyDescent="0.2">
      <c r="A7" s="216" t="s">
        <v>98</v>
      </c>
      <c r="B7" s="245">
        <v>0.41179514178860999</v>
      </c>
    </row>
    <row r="8" spans="1:2" x14ac:dyDescent="0.2">
      <c r="A8" s="216" t="s">
        <v>100</v>
      </c>
      <c r="B8" s="245">
        <v>0.37861831160581999</v>
      </c>
    </row>
    <row r="9" spans="1:2" x14ac:dyDescent="0.2">
      <c r="A9" s="216" t="s">
        <v>93</v>
      </c>
      <c r="B9" s="245">
        <v>0.36750111786785999</v>
      </c>
    </row>
    <row r="10" spans="1:2" x14ac:dyDescent="0.2">
      <c r="A10" s="216" t="s">
        <v>88</v>
      </c>
      <c r="B10" s="245">
        <v>0.36137140337338997</v>
      </c>
    </row>
    <row r="11" spans="1:2" x14ac:dyDescent="0.2">
      <c r="A11" s="216" t="s">
        <v>89</v>
      </c>
      <c r="B11" s="245">
        <v>0.35602618934791003</v>
      </c>
    </row>
    <row r="12" spans="1:2" x14ac:dyDescent="0.2">
      <c r="A12" s="216" t="s">
        <v>97</v>
      </c>
      <c r="B12" s="245">
        <v>0.35544810525131998</v>
      </c>
    </row>
    <row r="13" spans="1:2" x14ac:dyDescent="0.2">
      <c r="A13" s="216" t="s">
        <v>109</v>
      </c>
      <c r="B13" s="245">
        <v>0.33074146070536004</v>
      </c>
    </row>
    <row r="14" spans="1:2" x14ac:dyDescent="0.2">
      <c r="A14" s="216" t="s">
        <v>92</v>
      </c>
      <c r="B14" s="245">
        <v>0.32645799744260001</v>
      </c>
    </row>
    <row r="15" spans="1:2" x14ac:dyDescent="0.2">
      <c r="A15" s="216" t="s">
        <v>103</v>
      </c>
      <c r="B15" s="245">
        <v>0.25602605863192002</v>
      </c>
    </row>
    <row r="16" spans="1:2" x14ac:dyDescent="0.2">
      <c r="A16" s="216" t="s">
        <v>112</v>
      </c>
      <c r="B16" s="245">
        <v>0.25472700233694001</v>
      </c>
    </row>
    <row r="17" spans="1:24" x14ac:dyDescent="0.2">
      <c r="A17" s="216" t="s">
        <v>90</v>
      </c>
      <c r="B17" s="245">
        <v>0.25024384957190998</v>
      </c>
    </row>
    <row r="18" spans="1:24" x14ac:dyDescent="0.2">
      <c r="A18" s="220" t="s">
        <v>318</v>
      </c>
      <c r="B18" s="247">
        <v>0.24325551986694</v>
      </c>
    </row>
    <row r="19" spans="1:24" x14ac:dyDescent="0.2">
      <c r="A19" s="220" t="s">
        <v>335</v>
      </c>
      <c r="B19" s="247">
        <v>0.24186002731323</v>
      </c>
    </row>
    <row r="20" spans="1:24" x14ac:dyDescent="0.2">
      <c r="A20" s="216" t="s">
        <v>95</v>
      </c>
      <c r="B20" s="245">
        <v>0.23088117825996998</v>
      </c>
    </row>
    <row r="21" spans="1:24" x14ac:dyDescent="0.2">
      <c r="A21" s="216" t="s">
        <v>105</v>
      </c>
      <c r="B21" s="245">
        <v>0.22262652993715001</v>
      </c>
    </row>
    <row r="22" spans="1:24" x14ac:dyDescent="0.2">
      <c r="A22" s="216" t="s">
        <v>104</v>
      </c>
      <c r="B22" s="245">
        <v>0.20145190562613</v>
      </c>
    </row>
    <row r="23" spans="1:24" x14ac:dyDescent="0.2">
      <c r="A23" s="216" t="s">
        <v>107</v>
      </c>
      <c r="B23" s="245">
        <v>0.19222508822862999</v>
      </c>
    </row>
    <row r="24" spans="1:24" x14ac:dyDescent="0.2">
      <c r="A24" s="216" t="s">
        <v>106</v>
      </c>
      <c r="B24" s="245">
        <v>0.15808835188532999</v>
      </c>
    </row>
    <row r="25" spans="1:24" x14ac:dyDescent="0.2">
      <c r="A25" s="216" t="s">
        <v>117</v>
      </c>
      <c r="B25" s="245">
        <v>0.11695906432748</v>
      </c>
    </row>
    <row r="26" spans="1:24" x14ac:dyDescent="0.2">
      <c r="A26" s="216" t="s">
        <v>114</v>
      </c>
      <c r="B26" s="245">
        <v>0.11583888552392001</v>
      </c>
    </row>
    <row r="27" spans="1:24" x14ac:dyDescent="0.2">
      <c r="A27" s="216" t="s">
        <v>116</v>
      </c>
      <c r="B27" s="245">
        <v>7.9377339433189004E-2</v>
      </c>
    </row>
    <row r="28" spans="1:24" x14ac:dyDescent="0.2">
      <c r="A28" s="216" t="s">
        <v>110</v>
      </c>
      <c r="B28" s="245">
        <v>6.5837600585222991E-2</v>
      </c>
    </row>
    <row r="29" spans="1:24" x14ac:dyDescent="0.2">
      <c r="A29" s="216" t="s">
        <v>111</v>
      </c>
      <c r="B29" s="245">
        <v>1.5112137838098E-2</v>
      </c>
    </row>
    <row r="31" spans="1:24" x14ac:dyDescent="0.2">
      <c r="T31" s="208"/>
      <c r="V31" s="209"/>
      <c r="W31" s="209"/>
      <c r="X31" s="208"/>
    </row>
    <row r="32" spans="1:24" x14ac:dyDescent="0.2">
      <c r="A32" s="255" t="s">
        <v>233</v>
      </c>
      <c r="H32" s="208"/>
      <c r="J32" s="208"/>
      <c r="L32" s="208"/>
      <c r="N32" s="208"/>
      <c r="P32" s="208"/>
      <c r="R32" s="208"/>
      <c r="T32" s="208"/>
      <c r="V32" s="208"/>
      <c r="W32" s="209"/>
      <c r="X32" s="208"/>
    </row>
    <row r="33" spans="1:36" ht="78" customHeight="1" x14ac:dyDescent="0.2">
      <c r="C33" s="533" t="s">
        <v>336</v>
      </c>
      <c r="D33" s="533"/>
      <c r="E33" s="533" t="s">
        <v>336</v>
      </c>
      <c r="F33" s="533"/>
      <c r="G33" s="541" t="s">
        <v>337</v>
      </c>
      <c r="H33" s="541"/>
      <c r="I33" s="541"/>
      <c r="J33" s="541"/>
      <c r="K33" s="541"/>
      <c r="L33" s="541"/>
      <c r="M33" s="541"/>
      <c r="N33" s="541"/>
      <c r="O33" s="541"/>
      <c r="P33" s="541"/>
      <c r="Q33" s="541"/>
      <c r="R33" s="541"/>
      <c r="S33" s="541"/>
      <c r="T33" s="541"/>
      <c r="U33" s="541"/>
      <c r="V33" s="541"/>
      <c r="W33" s="541"/>
      <c r="X33" s="541"/>
      <c r="Y33" s="541"/>
      <c r="Z33" s="541"/>
      <c r="AA33" s="534" t="s">
        <v>338</v>
      </c>
      <c r="AB33" s="534"/>
      <c r="AC33" s="534" t="s">
        <v>339</v>
      </c>
      <c r="AD33" s="534"/>
      <c r="AE33" s="534" t="s">
        <v>340</v>
      </c>
      <c r="AF33" s="534"/>
      <c r="AG33" s="534" t="s">
        <v>341</v>
      </c>
      <c r="AH33" s="534"/>
      <c r="AI33" s="535" t="s">
        <v>342</v>
      </c>
      <c r="AJ33" s="535"/>
    </row>
    <row r="34" spans="1:36" ht="22.5" customHeight="1" x14ac:dyDescent="0.2">
      <c r="A34" s="210"/>
      <c r="B34" s="211"/>
      <c r="C34" s="533"/>
      <c r="D34" s="533"/>
      <c r="E34" s="533"/>
      <c r="F34" s="533"/>
      <c r="G34" s="536" t="s">
        <v>343</v>
      </c>
      <c r="H34" s="536"/>
      <c r="I34" s="536" t="s">
        <v>344</v>
      </c>
      <c r="J34" s="536"/>
      <c r="K34" s="536" t="s">
        <v>345</v>
      </c>
      <c r="L34" s="536"/>
      <c r="M34" s="536" t="s">
        <v>346</v>
      </c>
      <c r="N34" s="536"/>
      <c r="O34" s="536" t="s">
        <v>343</v>
      </c>
      <c r="P34" s="536"/>
      <c r="Q34" s="536" t="s">
        <v>344</v>
      </c>
      <c r="R34" s="536"/>
      <c r="S34" s="536" t="s">
        <v>345</v>
      </c>
      <c r="T34" s="536"/>
      <c r="U34" s="536" t="s">
        <v>346</v>
      </c>
      <c r="V34" s="536"/>
      <c r="W34" s="536" t="s">
        <v>347</v>
      </c>
      <c r="X34" s="536"/>
      <c r="Y34" s="536"/>
      <c r="Z34" s="536"/>
      <c r="AA34" s="533" t="s">
        <v>347</v>
      </c>
      <c r="AB34" s="533"/>
      <c r="AC34" s="533"/>
      <c r="AD34" s="533"/>
      <c r="AE34" s="533"/>
      <c r="AF34" s="533"/>
      <c r="AG34" s="533"/>
      <c r="AH34" s="533"/>
      <c r="AI34" s="533"/>
      <c r="AJ34" s="533"/>
    </row>
    <row r="35" spans="1:36" x14ac:dyDescent="0.2">
      <c r="C35" s="539">
        <v>2020</v>
      </c>
      <c r="D35" s="539"/>
      <c r="E35" s="539"/>
      <c r="F35" s="539"/>
      <c r="G35" s="539"/>
      <c r="H35" s="539"/>
      <c r="I35" s="539"/>
      <c r="J35" s="539"/>
      <c r="K35" s="539"/>
      <c r="L35" s="539"/>
      <c r="M35" s="539"/>
      <c r="N35" s="539"/>
      <c r="O35" s="539">
        <v>2015</v>
      </c>
      <c r="P35" s="539"/>
      <c r="Q35" s="539"/>
      <c r="R35" s="539"/>
      <c r="S35" s="539"/>
      <c r="T35" s="539"/>
      <c r="U35" s="539"/>
      <c r="V35" s="539"/>
      <c r="W35" s="539">
        <v>2020</v>
      </c>
      <c r="X35" s="539"/>
      <c r="Y35" s="540">
        <v>2015</v>
      </c>
      <c r="Z35" s="540"/>
      <c r="AA35" s="540">
        <v>2020</v>
      </c>
      <c r="AB35" s="540"/>
      <c r="AC35" s="540"/>
      <c r="AD35" s="540"/>
      <c r="AE35" s="540"/>
      <c r="AF35" s="540"/>
      <c r="AG35" s="540"/>
      <c r="AH35" s="540"/>
      <c r="AI35" s="540"/>
      <c r="AJ35" s="540"/>
    </row>
    <row r="36" spans="1:36" x14ac:dyDescent="0.2">
      <c r="A36" s="212" t="s">
        <v>318</v>
      </c>
      <c r="B36" s="213"/>
      <c r="C36" s="214"/>
      <c r="D36" s="215"/>
      <c r="E36" s="214"/>
      <c r="F36" s="215"/>
      <c r="G36" s="214"/>
      <c r="H36" s="215"/>
      <c r="I36" s="214"/>
      <c r="J36" s="215"/>
      <c r="K36" s="214"/>
      <c r="L36" s="215"/>
      <c r="M36" s="214"/>
      <c r="N36" s="215"/>
      <c r="O36" s="214"/>
      <c r="P36" s="215"/>
      <c r="Q36" s="214"/>
      <c r="R36" s="215"/>
      <c r="S36" s="214"/>
      <c r="T36" s="215"/>
      <c r="U36" s="214"/>
      <c r="V36" s="215"/>
      <c r="W36" s="214"/>
      <c r="X36" s="215"/>
      <c r="Y36" s="214"/>
      <c r="Z36" s="215"/>
      <c r="AA36" s="214"/>
      <c r="AB36" s="215"/>
      <c r="AC36" s="214"/>
      <c r="AD36" s="215"/>
      <c r="AE36" s="214"/>
      <c r="AF36" s="215"/>
      <c r="AG36" s="214"/>
      <c r="AH36" s="215"/>
      <c r="AI36" s="214"/>
      <c r="AJ36" s="215"/>
    </row>
    <row r="37" spans="1:36" x14ac:dyDescent="0.2">
      <c r="A37" s="212" t="s">
        <v>348</v>
      </c>
      <c r="B37" s="213"/>
      <c r="C37" s="214"/>
      <c r="D37" s="215"/>
      <c r="E37" s="214"/>
      <c r="F37" s="215"/>
      <c r="G37" s="214"/>
      <c r="H37" s="215"/>
      <c r="I37" s="214"/>
      <c r="J37" s="215"/>
      <c r="K37" s="214"/>
      <c r="L37" s="215"/>
      <c r="M37" s="214"/>
      <c r="N37" s="215"/>
      <c r="O37" s="214"/>
      <c r="P37" s="215"/>
      <c r="Q37" s="214"/>
      <c r="R37" s="215"/>
      <c r="S37" s="214"/>
      <c r="T37" s="215"/>
      <c r="U37" s="214"/>
      <c r="V37" s="215"/>
      <c r="W37" s="214"/>
      <c r="X37" s="215"/>
      <c r="Y37" s="214"/>
      <c r="Z37" s="215"/>
      <c r="AA37" s="214"/>
      <c r="AB37" s="215"/>
      <c r="AC37" s="214"/>
      <c r="AD37" s="215"/>
      <c r="AE37" s="214"/>
      <c r="AF37" s="215"/>
      <c r="AG37" s="214"/>
      <c r="AH37" s="215"/>
      <c r="AI37" s="214"/>
      <c r="AJ37" s="215"/>
    </row>
    <row r="38" spans="1:36" x14ac:dyDescent="0.2">
      <c r="A38" s="216" t="s">
        <v>349</v>
      </c>
      <c r="B38" s="217"/>
      <c r="C38" s="218">
        <v>458.279</v>
      </c>
      <c r="D38" s="219"/>
      <c r="E38" s="218">
        <v>458279</v>
      </c>
      <c r="F38" s="219"/>
      <c r="G38" s="218">
        <v>33.764797195264997</v>
      </c>
      <c r="H38" s="219"/>
      <c r="I38" s="218">
        <v>15.498722832</v>
      </c>
      <c r="J38" s="219"/>
      <c r="K38" s="218">
        <v>49.774985058233</v>
      </c>
      <c r="L38" s="219"/>
      <c r="M38" s="218">
        <v>33.421531337853999</v>
      </c>
      <c r="N38" s="219"/>
      <c r="O38" s="218">
        <v>6.6269097588522001</v>
      </c>
      <c r="P38" s="219"/>
      <c r="Q38" s="218">
        <v>13.263900698944999</v>
      </c>
      <c r="R38" s="219"/>
      <c r="S38" s="218">
        <v>42.583601286174002</v>
      </c>
      <c r="T38" s="219"/>
      <c r="U38" s="218">
        <v>33.787309538717999</v>
      </c>
      <c r="V38" s="219"/>
      <c r="W38" s="218">
        <v>25.99468397683</v>
      </c>
      <c r="X38" s="219"/>
      <c r="Y38" s="218">
        <v>15.468616525537</v>
      </c>
      <c r="Z38" s="219"/>
      <c r="AA38" s="218">
        <v>1.0254986198210001</v>
      </c>
      <c r="AB38" s="219"/>
      <c r="AC38" s="218">
        <v>33.900793743857001</v>
      </c>
      <c r="AD38" s="219"/>
      <c r="AE38" s="218">
        <v>34.765217195162002</v>
      </c>
      <c r="AF38" s="219"/>
      <c r="AG38" s="218">
        <v>3.3374865529514</v>
      </c>
      <c r="AH38" s="219"/>
      <c r="AI38" s="218">
        <v>7.1958588929099694</v>
      </c>
      <c r="AJ38" s="219"/>
    </row>
    <row r="39" spans="1:36" x14ac:dyDescent="0.2">
      <c r="A39" s="216" t="s">
        <v>261</v>
      </c>
      <c r="B39" s="217"/>
      <c r="C39" s="218">
        <v>75.869892024994002</v>
      </c>
      <c r="D39" s="219"/>
      <c r="E39" s="218">
        <v>75869.892024993998</v>
      </c>
      <c r="F39" s="219"/>
      <c r="G39" s="218">
        <v>1.3403636103543</v>
      </c>
      <c r="H39" s="219"/>
      <c r="I39" s="218">
        <v>18.576037943747</v>
      </c>
      <c r="J39" s="219"/>
      <c r="K39" s="218">
        <v>23.399376287248</v>
      </c>
      <c r="L39" s="219"/>
      <c r="M39" s="218">
        <v>36.750111786786</v>
      </c>
      <c r="N39" s="219"/>
      <c r="O39" s="218">
        <v>1.1220993646894</v>
      </c>
      <c r="P39" s="219"/>
      <c r="Q39" s="218">
        <v>18.350859906686001</v>
      </c>
      <c r="R39" s="219"/>
      <c r="S39" s="218">
        <v>18.956970659987999</v>
      </c>
      <c r="T39" s="219"/>
      <c r="U39" s="218">
        <v>27.033642099259001</v>
      </c>
      <c r="V39" s="219"/>
      <c r="W39" s="218">
        <v>17.977300724597999</v>
      </c>
      <c r="X39" s="219"/>
      <c r="Y39" s="218">
        <v>15.891043143040999</v>
      </c>
      <c r="Z39" s="219"/>
      <c r="AA39" s="218">
        <v>6.5282317265843002</v>
      </c>
      <c r="AB39" s="219"/>
      <c r="AC39" s="218">
        <v>3.1381617375011999</v>
      </c>
      <c r="AD39" s="219"/>
      <c r="AE39" s="218">
        <v>20.486647017907998</v>
      </c>
      <c r="AF39" s="219"/>
      <c r="AG39" s="218">
        <v>59.430986985853004</v>
      </c>
      <c r="AH39" s="219"/>
      <c r="AI39" s="218">
        <v>1.1913027593063881</v>
      </c>
      <c r="AJ39" s="219"/>
    </row>
    <row r="40" spans="1:36" x14ac:dyDescent="0.2">
      <c r="A40" s="216" t="s">
        <v>241</v>
      </c>
      <c r="B40" s="217">
        <v>1</v>
      </c>
      <c r="C40" s="218">
        <v>53.137</v>
      </c>
      <c r="D40" s="219"/>
      <c r="E40" s="218">
        <v>53137</v>
      </c>
      <c r="F40" s="219"/>
      <c r="G40" s="218">
        <v>1.9870026649212</v>
      </c>
      <c r="H40" s="219"/>
      <c r="I40" s="218">
        <v>7.0588520183716001</v>
      </c>
      <c r="J40" s="219"/>
      <c r="K40" s="218">
        <v>19.559928833375999</v>
      </c>
      <c r="L40" s="219"/>
      <c r="M40" s="218">
        <v>32.645799744260003</v>
      </c>
      <c r="N40" s="219"/>
      <c r="O40" s="218">
        <v>2.3838781027279001</v>
      </c>
      <c r="P40" s="219"/>
      <c r="Q40" s="218">
        <v>8.6364692218350996</v>
      </c>
      <c r="R40" s="219"/>
      <c r="S40" s="218">
        <v>17.690972222222001</v>
      </c>
      <c r="T40" s="219"/>
      <c r="U40" s="218">
        <v>42.308625500425002</v>
      </c>
      <c r="V40" s="219"/>
      <c r="W40" s="218">
        <v>10.376035349125999</v>
      </c>
      <c r="X40" s="219"/>
      <c r="Y40" s="218">
        <v>11.190403074820001</v>
      </c>
      <c r="Z40" s="219"/>
      <c r="AA40" s="218">
        <v>3.6725303473258002</v>
      </c>
      <c r="AB40" s="219"/>
      <c r="AC40" s="218">
        <v>3.0366312012974999</v>
      </c>
      <c r="AD40" s="219"/>
      <c r="AE40" s="218">
        <v>11.152120240402001</v>
      </c>
      <c r="AF40" s="219"/>
      <c r="AG40" s="218">
        <v>47.516796206033</v>
      </c>
      <c r="AH40" s="219"/>
      <c r="AI40" s="218">
        <v>0.83435277198509428</v>
      </c>
      <c r="AJ40" s="219"/>
    </row>
    <row r="41" spans="1:36" x14ac:dyDescent="0.2">
      <c r="A41" s="216" t="s">
        <v>350</v>
      </c>
      <c r="B41" s="217"/>
      <c r="C41" s="218">
        <v>12.832000000000001</v>
      </c>
      <c r="D41" s="219"/>
      <c r="E41" s="218">
        <v>12832</v>
      </c>
      <c r="F41" s="219"/>
      <c r="G41" s="218">
        <v>1.2784509108983</v>
      </c>
      <c r="H41" s="219"/>
      <c r="I41" s="218">
        <v>0.55312654288815</v>
      </c>
      <c r="J41" s="219"/>
      <c r="K41" s="218">
        <v>3.5635322338267001</v>
      </c>
      <c r="L41" s="219"/>
      <c r="M41" s="218">
        <v>18.903965989168</v>
      </c>
      <c r="N41" s="219"/>
      <c r="O41" s="218">
        <v>0.28186927350507002</v>
      </c>
      <c r="P41" s="219"/>
      <c r="Q41" s="218">
        <v>0.16305529486907</v>
      </c>
      <c r="R41" s="219"/>
      <c r="S41" s="218">
        <v>1.2907064901515</v>
      </c>
      <c r="T41" s="219"/>
      <c r="U41" s="218">
        <v>8.4352200419763008</v>
      </c>
      <c r="V41" s="219"/>
      <c r="W41" s="218">
        <v>1.0572298140126</v>
      </c>
      <c r="X41" s="219"/>
      <c r="Y41" s="218">
        <v>0.31184163355907002</v>
      </c>
      <c r="Z41" s="219"/>
      <c r="AA41" s="218">
        <v>1.5010703323404999</v>
      </c>
      <c r="AB41" s="219"/>
      <c r="AC41" s="218">
        <v>0.70115785873298997</v>
      </c>
      <c r="AD41" s="219"/>
      <c r="AE41" s="218">
        <v>1.0524872600315001</v>
      </c>
      <c r="AF41" s="219"/>
      <c r="AG41" s="218">
        <v>30.330423940149998</v>
      </c>
      <c r="AH41" s="219"/>
      <c r="AI41" s="218">
        <v>0.20148700096190469</v>
      </c>
      <c r="AJ41" s="219"/>
    </row>
    <row r="42" spans="1:36" x14ac:dyDescent="0.2">
      <c r="A42" s="216" t="s">
        <v>332</v>
      </c>
      <c r="B42" s="217"/>
      <c r="C42" s="218">
        <v>47.768000000000001</v>
      </c>
      <c r="D42" s="219"/>
      <c r="E42" s="218">
        <v>47768</v>
      </c>
      <c r="F42" s="219"/>
      <c r="G42" s="218">
        <v>7.1216617210682998</v>
      </c>
      <c r="H42" s="219"/>
      <c r="I42" s="218">
        <v>12.455355503926</v>
      </c>
      <c r="J42" s="219"/>
      <c r="K42" s="218">
        <v>18.175633539315999</v>
      </c>
      <c r="L42" s="219"/>
      <c r="M42" s="218">
        <v>22.262652993715001</v>
      </c>
      <c r="N42" s="219"/>
      <c r="O42" s="218">
        <v>5.0301810865191001</v>
      </c>
      <c r="P42" s="219"/>
      <c r="Q42" s="218">
        <v>9.3783111779034005</v>
      </c>
      <c r="R42" s="219"/>
      <c r="S42" s="218">
        <v>11.889588625194</v>
      </c>
      <c r="T42" s="219"/>
      <c r="U42" s="218">
        <v>14.75876657717</v>
      </c>
      <c r="V42" s="219"/>
      <c r="W42" s="218">
        <v>14.989378026163999</v>
      </c>
      <c r="X42" s="219"/>
      <c r="Y42" s="218">
        <v>10.546635012855999</v>
      </c>
      <c r="Z42" s="219"/>
      <c r="AA42" s="218">
        <v>4.3501847901812001</v>
      </c>
      <c r="AB42" s="219"/>
      <c r="AC42" s="218">
        <v>3.8769200809008</v>
      </c>
      <c r="AD42" s="219"/>
      <c r="AE42" s="218">
        <v>16.865318768683</v>
      </c>
      <c r="AF42" s="219"/>
      <c r="AG42" s="218">
        <v>48.256154747948003</v>
      </c>
      <c r="AH42" s="219"/>
      <c r="AI42" s="218">
        <v>0.75004917876778865</v>
      </c>
      <c r="AJ42" s="219"/>
    </row>
    <row r="43" spans="1:36" x14ac:dyDescent="0.2">
      <c r="A43" s="216" t="s">
        <v>245</v>
      </c>
      <c r="B43" s="217"/>
      <c r="C43" s="218">
        <v>31.478000000000002</v>
      </c>
      <c r="D43" s="219"/>
      <c r="E43" s="218">
        <v>31478</v>
      </c>
      <c r="F43" s="219"/>
      <c r="G43" s="218">
        <v>9.8732166661940006</v>
      </c>
      <c r="H43" s="219"/>
      <c r="I43" s="218">
        <v>5.5959369570358</v>
      </c>
      <c r="J43" s="219"/>
      <c r="K43" s="218">
        <v>20.114875672532001</v>
      </c>
      <c r="L43" s="219"/>
      <c r="M43" s="218">
        <v>36.137140337338998</v>
      </c>
      <c r="N43" s="219"/>
      <c r="O43" s="218">
        <v>14.142338375317999</v>
      </c>
      <c r="P43" s="219"/>
      <c r="Q43" s="218">
        <v>5.5625621622730002</v>
      </c>
      <c r="R43" s="219"/>
      <c r="S43" s="218">
        <v>18.001084157745002</v>
      </c>
      <c r="T43" s="219"/>
      <c r="U43" s="218">
        <v>32.055538786597999</v>
      </c>
      <c r="V43" s="219"/>
      <c r="W43" s="218">
        <v>10.232355541685999</v>
      </c>
      <c r="X43" s="219"/>
      <c r="Y43" s="218">
        <v>10.283468682671</v>
      </c>
      <c r="Z43" s="219"/>
      <c r="AA43" s="218">
        <v>2.1488730256953001</v>
      </c>
      <c r="AB43" s="219"/>
      <c r="AC43" s="218">
        <v>5.1905200191723004</v>
      </c>
      <c r="AD43" s="219"/>
      <c r="AE43" s="218">
        <v>11.153768458530999</v>
      </c>
      <c r="AF43" s="219"/>
      <c r="AG43" s="218">
        <v>36.517567825147999</v>
      </c>
      <c r="AH43" s="219"/>
      <c r="AI43" s="218">
        <v>0.49426494827609385</v>
      </c>
      <c r="AJ43" s="219"/>
    </row>
    <row r="44" spans="1:36" x14ac:dyDescent="0.2">
      <c r="A44" s="216" t="s">
        <v>247</v>
      </c>
      <c r="B44" s="217"/>
      <c r="C44" s="218">
        <v>5.52</v>
      </c>
      <c r="D44" s="219"/>
      <c r="E44" s="218">
        <v>5520</v>
      </c>
      <c r="F44" s="219"/>
      <c r="G44" s="218"/>
      <c r="H44" s="219" t="s">
        <v>351</v>
      </c>
      <c r="I44" s="218">
        <v>7.8682745636501998</v>
      </c>
      <c r="J44" s="219"/>
      <c r="K44" s="218">
        <v>18.338661634009998</v>
      </c>
      <c r="L44" s="219"/>
      <c r="M44" s="218">
        <v>25.602605863192</v>
      </c>
      <c r="N44" s="219"/>
      <c r="O44" s="218"/>
      <c r="P44" s="219" t="s">
        <v>351</v>
      </c>
      <c r="Q44" s="218">
        <v>3.9422573624617998</v>
      </c>
      <c r="R44" s="219"/>
      <c r="S44" s="218">
        <v>7.1446415188609</v>
      </c>
      <c r="T44" s="219"/>
      <c r="U44" s="218">
        <v>10.747502583534001</v>
      </c>
      <c r="V44" s="219"/>
      <c r="W44" s="218">
        <v>12.301431057566001</v>
      </c>
      <c r="X44" s="219"/>
      <c r="Y44" s="218">
        <v>5.2287463324518999</v>
      </c>
      <c r="Z44" s="219"/>
      <c r="AA44" s="218">
        <v>8.3294917779018007</v>
      </c>
      <c r="AB44" s="219"/>
      <c r="AC44" s="218">
        <v>1.5437403847794999</v>
      </c>
      <c r="AD44" s="219"/>
      <c r="AE44" s="218">
        <v>12.858572842236001</v>
      </c>
      <c r="AF44" s="219"/>
      <c r="AG44" s="218">
        <v>34.202898550725003</v>
      </c>
      <c r="AH44" s="219"/>
      <c r="AI44" s="218">
        <v>8.667458270805127E-2</v>
      </c>
      <c r="AJ44" s="219"/>
    </row>
    <row r="45" spans="1:36" x14ac:dyDescent="0.2">
      <c r="A45" s="216" t="s">
        <v>267</v>
      </c>
      <c r="B45" s="217"/>
      <c r="C45" s="218">
        <v>23.591000000000001</v>
      </c>
      <c r="D45" s="219"/>
      <c r="E45" s="218">
        <v>23591</v>
      </c>
      <c r="F45" s="219"/>
      <c r="G45" s="218"/>
      <c r="H45" s="219" t="s">
        <v>351</v>
      </c>
      <c r="I45" s="218">
        <v>5.5453497234654003</v>
      </c>
      <c r="J45" s="219"/>
      <c r="K45" s="218">
        <v>10.472016924471999</v>
      </c>
      <c r="L45" s="219"/>
      <c r="M45" s="218">
        <v>25.024384957191</v>
      </c>
      <c r="N45" s="219"/>
      <c r="O45" s="218"/>
      <c r="P45" s="219" t="s">
        <v>351</v>
      </c>
      <c r="Q45" s="218">
        <v>5.2058166567899002</v>
      </c>
      <c r="R45" s="219"/>
      <c r="S45" s="218">
        <v>12.289884406774</v>
      </c>
      <c r="T45" s="219"/>
      <c r="U45" s="218">
        <v>19.880215410942</v>
      </c>
      <c r="V45" s="219"/>
      <c r="W45" s="218">
        <v>7.9719792919804</v>
      </c>
      <c r="X45" s="219"/>
      <c r="Y45" s="218">
        <v>7.6508043560193002</v>
      </c>
      <c r="Z45" s="219"/>
      <c r="AA45" s="218">
        <v>3.9463198422621999</v>
      </c>
      <c r="AB45" s="219"/>
      <c r="AC45" s="218">
        <v>2.1084718545371</v>
      </c>
      <c r="AD45" s="219"/>
      <c r="AE45" s="218">
        <v>8.3207043164110992</v>
      </c>
      <c r="AF45" s="219"/>
      <c r="AG45" s="218">
        <v>10.970285278284001</v>
      </c>
      <c r="AH45" s="219"/>
      <c r="AI45" s="218">
        <v>0.37042392765681842</v>
      </c>
      <c r="AJ45" s="219"/>
    </row>
    <row r="46" spans="1:36" x14ac:dyDescent="0.2">
      <c r="A46" s="216" t="s">
        <v>251</v>
      </c>
      <c r="B46" s="217"/>
      <c r="C46" s="218">
        <v>252.44399999999999</v>
      </c>
      <c r="D46" s="219"/>
      <c r="E46" s="218">
        <v>252444</v>
      </c>
      <c r="F46" s="219"/>
      <c r="G46" s="218">
        <v>2.9873834339002001</v>
      </c>
      <c r="H46" s="219"/>
      <c r="I46" s="218">
        <v>7.0468172760450001</v>
      </c>
      <c r="J46" s="219"/>
      <c r="K46" s="218">
        <v>12.995523794565999</v>
      </c>
      <c r="L46" s="219"/>
      <c r="M46" s="218">
        <v>37.861831160582</v>
      </c>
      <c r="N46" s="219"/>
      <c r="O46" s="218">
        <v>4.7385119643491</v>
      </c>
      <c r="P46" s="219"/>
      <c r="Q46" s="218">
        <v>7.3472393875954998</v>
      </c>
      <c r="R46" s="219"/>
      <c r="S46" s="218">
        <v>13.3073389005</v>
      </c>
      <c r="T46" s="219"/>
      <c r="U46" s="218">
        <v>40.052764295189</v>
      </c>
      <c r="V46" s="219"/>
      <c r="W46" s="218">
        <v>9.1854032849921996</v>
      </c>
      <c r="X46" s="219"/>
      <c r="Y46" s="218">
        <v>9.8759651804874</v>
      </c>
      <c r="Z46" s="219"/>
      <c r="AA46" s="218">
        <v>4.2153784400951997</v>
      </c>
      <c r="AB46" s="219"/>
      <c r="AC46" s="218">
        <v>2.2982739143801001</v>
      </c>
      <c r="AD46" s="219"/>
      <c r="AE46" s="218">
        <v>9.6880943081112996</v>
      </c>
      <c r="AF46" s="219"/>
      <c r="AG46" s="218">
        <v>12.849978609117001</v>
      </c>
      <c r="AH46" s="219"/>
      <c r="AI46" s="218">
        <v>3.9638547748462489</v>
      </c>
      <c r="AJ46" s="219"/>
    </row>
    <row r="47" spans="1:36" x14ac:dyDescent="0.2">
      <c r="A47" s="216" t="s">
        <v>246</v>
      </c>
      <c r="B47" s="217"/>
      <c r="C47" s="218">
        <v>368.71699999999998</v>
      </c>
      <c r="D47" s="219"/>
      <c r="E47" s="218">
        <v>368717</v>
      </c>
      <c r="F47" s="219"/>
      <c r="G47" s="218">
        <v>0</v>
      </c>
      <c r="H47" s="219"/>
      <c r="I47" s="218">
        <v>7.0362643472724002</v>
      </c>
      <c r="J47" s="219"/>
      <c r="K47" s="218">
        <v>17.112401028164001</v>
      </c>
      <c r="L47" s="219"/>
      <c r="M47" s="218">
        <v>23.088117825996999</v>
      </c>
      <c r="N47" s="219"/>
      <c r="O47" s="218">
        <v>0</v>
      </c>
      <c r="P47" s="219"/>
      <c r="Q47" s="218">
        <v>4.6752070090168001</v>
      </c>
      <c r="R47" s="219"/>
      <c r="S47" s="218">
        <v>12.850125359923</v>
      </c>
      <c r="T47" s="219"/>
      <c r="U47" s="218">
        <v>9.1233435270131995</v>
      </c>
      <c r="V47" s="219"/>
      <c r="W47" s="218">
        <v>11.241260492364001</v>
      </c>
      <c r="X47" s="219"/>
      <c r="Y47" s="218">
        <v>7.6820961648959001</v>
      </c>
      <c r="Z47" s="219"/>
      <c r="AA47" s="218">
        <v>4.1406949482224</v>
      </c>
      <c r="AB47" s="219"/>
      <c r="AC47" s="218">
        <v>2.9320064774368002</v>
      </c>
      <c r="AD47" s="219"/>
      <c r="AE47" s="218">
        <v>12.140544409278</v>
      </c>
      <c r="AF47" s="219"/>
      <c r="AG47" s="218">
        <v>14.34324970099</v>
      </c>
      <c r="AH47" s="219"/>
      <c r="AI47" s="218">
        <v>5.7895637884718365</v>
      </c>
      <c r="AJ47" s="219"/>
    </row>
    <row r="48" spans="1:36" x14ac:dyDescent="0.2">
      <c r="A48" s="216" t="s">
        <v>249</v>
      </c>
      <c r="B48" s="217"/>
      <c r="C48" s="218">
        <v>22.428999999999998</v>
      </c>
      <c r="D48" s="219"/>
      <c r="E48" s="218">
        <v>22429</v>
      </c>
      <c r="F48" s="219"/>
      <c r="G48" s="218"/>
      <c r="H48" s="219" t="s">
        <v>351</v>
      </c>
      <c r="I48" s="218">
        <v>3.0307616853509001</v>
      </c>
      <c r="J48" s="219"/>
      <c r="K48" s="218">
        <v>1.3475742474161001</v>
      </c>
      <c r="L48" s="219"/>
      <c r="M48" s="218">
        <v>1.5112137838098001</v>
      </c>
      <c r="N48" s="219"/>
      <c r="O48" s="218"/>
      <c r="P48" s="219" t="s">
        <v>351</v>
      </c>
      <c r="Q48" s="218">
        <v>3.4471923342804001</v>
      </c>
      <c r="R48" s="219"/>
      <c r="S48" s="218">
        <v>1.3045028811682</v>
      </c>
      <c r="T48" s="219"/>
      <c r="U48" s="218">
        <v>1.8253606681853001</v>
      </c>
      <c r="V48" s="219"/>
      <c r="W48" s="218">
        <v>2.7953612134128001</v>
      </c>
      <c r="X48" s="219"/>
      <c r="Y48" s="218">
        <v>3.2046642774017999</v>
      </c>
      <c r="Z48" s="219"/>
      <c r="AA48" s="218">
        <v>4.9770624267001002</v>
      </c>
      <c r="AB48" s="219"/>
      <c r="AC48" s="218">
        <v>0.54904293599821996</v>
      </c>
      <c r="AD48" s="219"/>
      <c r="AE48" s="218">
        <v>2.7326209674019002</v>
      </c>
      <c r="AF48" s="219"/>
      <c r="AG48" s="218">
        <v>70.016496500067007</v>
      </c>
      <c r="AH48" s="219"/>
      <c r="AI48" s="218">
        <v>0.35217829992008731</v>
      </c>
      <c r="AJ48" s="219"/>
    </row>
    <row r="49" spans="1:36" x14ac:dyDescent="0.2">
      <c r="A49" s="216" t="s">
        <v>269</v>
      </c>
      <c r="B49" s="217"/>
      <c r="C49" s="218">
        <v>1.6359999999999999</v>
      </c>
      <c r="D49" s="219"/>
      <c r="E49" s="218">
        <v>1636</v>
      </c>
      <c r="F49" s="219"/>
      <c r="G49" s="218">
        <v>22.632226322263001</v>
      </c>
      <c r="H49" s="219"/>
      <c r="I49" s="218">
        <v>5.1110598724156002</v>
      </c>
      <c r="J49" s="219"/>
      <c r="K49" s="218">
        <v>11.311747613117999</v>
      </c>
      <c r="L49" s="219"/>
      <c r="M49" s="218">
        <v>41.724137931034001</v>
      </c>
      <c r="N49" s="219"/>
      <c r="O49" s="218">
        <v>25.360824742268001</v>
      </c>
      <c r="P49" s="219"/>
      <c r="Q49" s="218">
        <v>5.9508698573882004</v>
      </c>
      <c r="R49" s="219"/>
      <c r="S49" s="218">
        <v>9.3110279550956996</v>
      </c>
      <c r="T49" s="219"/>
      <c r="U49" s="218">
        <v>31.599229287090999</v>
      </c>
      <c r="V49" s="219"/>
      <c r="W49" s="218">
        <v>8.5110810529602006</v>
      </c>
      <c r="X49" s="219"/>
      <c r="Y49" s="218">
        <v>7.9567053854276999</v>
      </c>
      <c r="Z49" s="219"/>
      <c r="AA49" s="218">
        <v>13.677266388363</v>
      </c>
      <c r="AB49" s="219"/>
      <c r="AC49" s="218">
        <v>0.58714059650096995</v>
      </c>
      <c r="AD49" s="219"/>
      <c r="AE49" s="218">
        <v>8.0304783457658999</v>
      </c>
      <c r="AF49" s="219"/>
      <c r="AG49" s="218">
        <v>6.2958435207823999</v>
      </c>
      <c r="AH49" s="219"/>
      <c r="AI49" s="218">
        <v>2.5688336469270271E-2</v>
      </c>
      <c r="AJ49" s="219"/>
    </row>
    <row r="50" spans="1:36" x14ac:dyDescent="0.2">
      <c r="A50" s="216" t="s">
        <v>248</v>
      </c>
      <c r="B50" s="217"/>
      <c r="C50" s="218">
        <v>24.140999999999998</v>
      </c>
      <c r="D50" s="219"/>
      <c r="E50" s="218">
        <v>24141</v>
      </c>
      <c r="F50" s="219"/>
      <c r="G50" s="218">
        <v>2.7021212512370001</v>
      </c>
      <c r="H50" s="219"/>
      <c r="I50" s="218">
        <v>7.1612930145503002</v>
      </c>
      <c r="J50" s="219"/>
      <c r="K50" s="218">
        <v>22.657608695652002</v>
      </c>
      <c r="L50" s="219"/>
      <c r="M50" s="218">
        <v>35.544810525132</v>
      </c>
      <c r="N50" s="219"/>
      <c r="O50" s="218">
        <v>1.8842774916692</v>
      </c>
      <c r="P50" s="219"/>
      <c r="Q50" s="218">
        <v>5.9881464581964003</v>
      </c>
      <c r="R50" s="219"/>
      <c r="S50" s="218">
        <v>13.154676636036999</v>
      </c>
      <c r="T50" s="219"/>
      <c r="U50" s="218">
        <v>25.353486104339002</v>
      </c>
      <c r="V50" s="219"/>
      <c r="W50" s="218">
        <v>10.199115324656001</v>
      </c>
      <c r="X50" s="219"/>
      <c r="Y50" s="218">
        <v>7.3684259569868003</v>
      </c>
      <c r="Z50" s="219"/>
      <c r="AA50" s="218">
        <v>6.7594059275584</v>
      </c>
      <c r="AB50" s="219"/>
      <c r="AC50" s="218">
        <v>1.5666731161012</v>
      </c>
      <c r="AD50" s="219"/>
      <c r="AE50" s="218">
        <v>10.589779547520999</v>
      </c>
      <c r="AF50" s="219"/>
      <c r="AG50" s="218">
        <v>6.7685679963547001</v>
      </c>
      <c r="AH50" s="219"/>
      <c r="AI50" s="218">
        <v>0.37905998209330899</v>
      </c>
      <c r="AJ50" s="219"/>
    </row>
    <row r="51" spans="1:36" x14ac:dyDescent="0.2">
      <c r="A51" s="216" t="s">
        <v>352</v>
      </c>
      <c r="B51" s="217"/>
      <c r="C51" s="218">
        <v>13.276999999999999</v>
      </c>
      <c r="D51" s="219"/>
      <c r="E51" s="218">
        <v>13277</v>
      </c>
      <c r="F51" s="219"/>
      <c r="G51" s="218">
        <v>2.0404968166162001</v>
      </c>
      <c r="H51" s="219"/>
      <c r="I51" s="218">
        <v>3.1080258382814998</v>
      </c>
      <c r="J51" s="219"/>
      <c r="K51" s="218">
        <v>4.9729661762857003</v>
      </c>
      <c r="L51" s="219"/>
      <c r="M51" s="218">
        <v>9.0111176126389996</v>
      </c>
      <c r="N51" s="219"/>
      <c r="O51" s="218"/>
      <c r="P51" s="219" t="s">
        <v>353</v>
      </c>
      <c r="Q51" s="218">
        <v>2.9142769843137999</v>
      </c>
      <c r="R51" s="219"/>
      <c r="S51" s="218">
        <v>4.3965647636174001</v>
      </c>
      <c r="T51" s="219"/>
      <c r="U51" s="218">
        <v>5.5444099945285004</v>
      </c>
      <c r="V51" s="219"/>
      <c r="W51" s="218">
        <v>3.4393610875810001</v>
      </c>
      <c r="X51" s="219"/>
      <c r="Y51" s="218">
        <v>2.7488450680127001</v>
      </c>
      <c r="Z51" s="219"/>
      <c r="AA51" s="218">
        <v>4.6838544987599002</v>
      </c>
      <c r="AB51" s="219"/>
      <c r="AC51" s="218">
        <v>0.72483760844472001</v>
      </c>
      <c r="AD51" s="219"/>
      <c r="AE51" s="218">
        <v>3.3950338931841002</v>
      </c>
      <c r="AF51" s="219"/>
      <c r="AG51" s="218">
        <v>7.8104993597950996</v>
      </c>
      <c r="AH51" s="219"/>
      <c r="AI51" s="218">
        <v>0.20847435409688347</v>
      </c>
      <c r="AJ51" s="219"/>
    </row>
    <row r="52" spans="1:36" x14ac:dyDescent="0.2">
      <c r="A52" s="216" t="s">
        <v>253</v>
      </c>
      <c r="B52" s="217"/>
      <c r="C52" s="218">
        <v>58.508000000000003</v>
      </c>
      <c r="D52" s="219"/>
      <c r="E52" s="218">
        <v>58508</v>
      </c>
      <c r="F52" s="219"/>
      <c r="G52" s="218">
        <v>0</v>
      </c>
      <c r="H52" s="219"/>
      <c r="I52" s="218">
        <v>2.0578100058098001</v>
      </c>
      <c r="J52" s="219"/>
      <c r="K52" s="218">
        <v>3.7587806600104998</v>
      </c>
      <c r="L52" s="219"/>
      <c r="M52" s="218">
        <v>15.808835188532999</v>
      </c>
      <c r="N52" s="219"/>
      <c r="O52" s="218">
        <v>6.9486866218693004</v>
      </c>
      <c r="P52" s="219"/>
      <c r="Q52" s="218">
        <v>4.9319798972197999</v>
      </c>
      <c r="R52" s="219"/>
      <c r="S52" s="218">
        <v>4.5767199118350996</v>
      </c>
      <c r="T52" s="219"/>
      <c r="U52" s="218">
        <v>13.260106788710999</v>
      </c>
      <c r="V52" s="219"/>
      <c r="W52" s="218">
        <v>2.8810775036832998</v>
      </c>
      <c r="X52" s="219"/>
      <c r="Y52" s="218">
        <v>4.9504592721398</v>
      </c>
      <c r="Z52" s="219"/>
      <c r="AA52" s="218">
        <v>4.3403449786544002</v>
      </c>
      <c r="AB52" s="219"/>
      <c r="AC52" s="218">
        <v>0.65381615443810004</v>
      </c>
      <c r="AD52" s="219"/>
      <c r="AE52" s="218">
        <v>2.8377876628786001</v>
      </c>
      <c r="AF52" s="219"/>
      <c r="AG52" s="218">
        <v>17.542900116222999</v>
      </c>
      <c r="AH52" s="219"/>
      <c r="AI52" s="218">
        <v>0.91868776903671445</v>
      </c>
      <c r="AJ52" s="219"/>
    </row>
    <row r="53" spans="1:36" x14ac:dyDescent="0.2">
      <c r="A53" s="216" t="s">
        <v>281</v>
      </c>
      <c r="B53" s="217"/>
      <c r="C53" s="218">
        <v>222.661</v>
      </c>
      <c r="D53" s="219"/>
      <c r="E53" s="218">
        <v>222661</v>
      </c>
      <c r="F53" s="219"/>
      <c r="G53" s="218">
        <v>10.866848804456</v>
      </c>
      <c r="H53" s="219"/>
      <c r="I53" s="218">
        <v>3.2330056966131</v>
      </c>
      <c r="J53" s="219"/>
      <c r="K53" s="218">
        <v>10.478939974420999</v>
      </c>
      <c r="L53" s="219"/>
      <c r="M53" s="218">
        <v>20.927335640138001</v>
      </c>
      <c r="N53" s="219"/>
      <c r="O53" s="218">
        <v>4.0202312924640999</v>
      </c>
      <c r="P53" s="219"/>
      <c r="Q53" s="218">
        <v>2.4362511107171998</v>
      </c>
      <c r="R53" s="219"/>
      <c r="S53" s="218">
        <v>6.7988274757487002</v>
      </c>
      <c r="T53" s="219"/>
      <c r="U53" s="218">
        <v>18.171730157656</v>
      </c>
      <c r="V53" s="219"/>
      <c r="W53" s="218">
        <v>5.7312998712998997</v>
      </c>
      <c r="X53" s="219"/>
      <c r="Y53" s="218">
        <v>3.4321571646086002</v>
      </c>
      <c r="Z53" s="219"/>
      <c r="AA53" s="218">
        <v>0.88609383894905003</v>
      </c>
      <c r="AB53" s="219"/>
      <c r="AC53" s="218">
        <v>6.8004944250242998</v>
      </c>
      <c r="AD53" s="219"/>
      <c r="AE53" s="218">
        <v>6.0258762118213998</v>
      </c>
      <c r="AF53" s="219"/>
      <c r="AG53" s="218">
        <v>52.439807599894003</v>
      </c>
      <c r="AH53" s="219"/>
      <c r="AI53" s="218">
        <v>3.4962045761517033</v>
      </c>
      <c r="AJ53" s="219"/>
    </row>
    <row r="54" spans="1:36" x14ac:dyDescent="0.2">
      <c r="A54" s="216" t="s">
        <v>255</v>
      </c>
      <c r="B54" s="217"/>
      <c r="C54" s="218">
        <v>10.148</v>
      </c>
      <c r="D54" s="219"/>
      <c r="E54" s="218">
        <v>10148</v>
      </c>
      <c r="F54" s="219"/>
      <c r="G54" s="218">
        <v>0.80761465243727004</v>
      </c>
      <c r="H54" s="219"/>
      <c r="I54" s="218">
        <v>10.76556090601</v>
      </c>
      <c r="J54" s="219"/>
      <c r="K54" s="218">
        <v>26.658437097467001</v>
      </c>
      <c r="L54" s="219"/>
      <c r="M54" s="218">
        <v>11.695906432748</v>
      </c>
      <c r="N54" s="219"/>
      <c r="O54" s="218">
        <v>1.9434958087551</v>
      </c>
      <c r="P54" s="219"/>
      <c r="Q54" s="218">
        <v>5.1171149820278998</v>
      </c>
      <c r="R54" s="219"/>
      <c r="S54" s="218">
        <v>12.731672765907</v>
      </c>
      <c r="T54" s="219"/>
      <c r="U54" s="218">
        <v>8.8181818181818006</v>
      </c>
      <c r="V54" s="219"/>
      <c r="W54" s="218">
        <v>12.779568809188</v>
      </c>
      <c r="X54" s="219"/>
      <c r="Y54" s="218">
        <v>6.1189320105727996</v>
      </c>
      <c r="Z54" s="219"/>
      <c r="AA54" s="218">
        <v>6.9170633189224997</v>
      </c>
      <c r="AB54" s="219"/>
      <c r="AC54" s="218">
        <v>1.9717247889728999</v>
      </c>
      <c r="AD54" s="219"/>
      <c r="AE54" s="218">
        <v>13.638545212815</v>
      </c>
      <c r="AF54" s="219"/>
      <c r="AG54" s="218">
        <v>13.253843121797001</v>
      </c>
      <c r="AH54" s="219"/>
      <c r="AI54" s="218">
        <v>0.15934305531183049</v>
      </c>
      <c r="AJ54" s="219"/>
    </row>
    <row r="55" spans="1:36" x14ac:dyDescent="0.2">
      <c r="A55" s="216" t="s">
        <v>256</v>
      </c>
      <c r="B55" s="217"/>
      <c r="C55" s="218">
        <v>6.5590000000000002</v>
      </c>
      <c r="D55" s="219"/>
      <c r="E55" s="218">
        <v>6559</v>
      </c>
      <c r="F55" s="219"/>
      <c r="G55" s="218"/>
      <c r="H55" s="219" t="s">
        <v>351</v>
      </c>
      <c r="I55" s="218">
        <v>4.0904965642422004</v>
      </c>
      <c r="J55" s="219"/>
      <c r="K55" s="218">
        <v>12.124402993494</v>
      </c>
      <c r="L55" s="219"/>
      <c r="M55" s="218">
        <v>6.5837600585222997</v>
      </c>
      <c r="N55" s="219"/>
      <c r="O55" s="218"/>
      <c r="P55" s="219" t="s">
        <v>351</v>
      </c>
      <c r="Q55" s="218">
        <v>2.6146572541472999</v>
      </c>
      <c r="R55" s="219"/>
      <c r="S55" s="218">
        <v>6.8402928688442</v>
      </c>
      <c r="T55" s="219"/>
      <c r="U55" s="218">
        <v>3.9089184060720998</v>
      </c>
      <c r="V55" s="219"/>
      <c r="W55" s="218">
        <v>6.1612888074773</v>
      </c>
      <c r="X55" s="219"/>
      <c r="Y55" s="218">
        <v>3.5376771505166</v>
      </c>
      <c r="Z55" s="219"/>
      <c r="AA55" s="218">
        <v>9.4870332337270007</v>
      </c>
      <c r="AB55" s="219"/>
      <c r="AC55" s="218">
        <v>0.62642619530952004</v>
      </c>
      <c r="AD55" s="219"/>
      <c r="AE55" s="218">
        <v>5.9429261333785997</v>
      </c>
      <c r="AF55" s="219"/>
      <c r="AG55" s="218">
        <v>20.872084159170999</v>
      </c>
      <c r="AH55" s="219"/>
      <c r="AI55" s="218">
        <v>0.10298887463443991</v>
      </c>
      <c r="AJ55" s="219"/>
    </row>
    <row r="56" spans="1:36" x14ac:dyDescent="0.2">
      <c r="A56" s="216" t="s">
        <v>257</v>
      </c>
      <c r="B56" s="217"/>
      <c r="C56" s="218">
        <v>3.6019999999999999</v>
      </c>
      <c r="D56" s="219"/>
      <c r="E56" s="218">
        <v>3602</v>
      </c>
      <c r="F56" s="219"/>
      <c r="G56" s="218">
        <v>8.4439083232811001</v>
      </c>
      <c r="H56" s="219"/>
      <c r="I56" s="218">
        <v>24.445050449958998</v>
      </c>
      <c r="J56" s="219"/>
      <c r="K56" s="218">
        <v>74.616396317405005</v>
      </c>
      <c r="L56" s="219"/>
      <c r="M56" s="218">
        <v>89.012620638455999</v>
      </c>
      <c r="N56" s="219"/>
      <c r="O56" s="218">
        <v>10.391822827939</v>
      </c>
      <c r="P56" s="219"/>
      <c r="Q56" s="218">
        <v>25.502940266170999</v>
      </c>
      <c r="R56" s="219"/>
      <c r="S56" s="218">
        <v>71.064168991629998</v>
      </c>
      <c r="T56" s="219"/>
      <c r="U56" s="218">
        <v>86.994727592266997</v>
      </c>
      <c r="V56" s="219"/>
      <c r="W56" s="218">
        <v>48.387963460504999</v>
      </c>
      <c r="X56" s="219"/>
      <c r="Y56" s="218">
        <v>45.867169373549999</v>
      </c>
      <c r="Z56" s="219"/>
      <c r="AA56" s="218">
        <v>76.951323589691995</v>
      </c>
      <c r="AB56" s="219"/>
      <c r="AC56" s="218">
        <v>0.28081237616846999</v>
      </c>
      <c r="AD56" s="219"/>
      <c r="AE56" s="218">
        <v>21.608884026529999</v>
      </c>
      <c r="AF56" s="219"/>
      <c r="AG56" s="218">
        <v>48.028872848417002</v>
      </c>
      <c r="AH56" s="219"/>
      <c r="AI56" s="218">
        <v>5.6558305600434906E-2</v>
      </c>
      <c r="AJ56" s="219"/>
    </row>
    <row r="57" spans="1:36" x14ac:dyDescent="0.2">
      <c r="A57" s="216" t="s">
        <v>354</v>
      </c>
      <c r="B57" s="217"/>
      <c r="C57" s="218">
        <v>43.457999999999998</v>
      </c>
      <c r="D57" s="219"/>
      <c r="E57" s="218">
        <v>43458</v>
      </c>
      <c r="F57" s="219"/>
      <c r="G57" s="218">
        <v>0.39707348393964997</v>
      </c>
      <c r="H57" s="219"/>
      <c r="I57" s="218">
        <v>0.71477993892017999</v>
      </c>
      <c r="J57" s="219"/>
      <c r="K57" s="218">
        <v>2.2538549237991998</v>
      </c>
      <c r="L57" s="219"/>
      <c r="M57" s="218">
        <v>7.9157660962502998</v>
      </c>
      <c r="N57" s="219"/>
      <c r="O57" s="218">
        <v>4.5083686593239997E-2</v>
      </c>
      <c r="P57" s="219"/>
      <c r="Q57" s="218">
        <v>0.24369847059970001</v>
      </c>
      <c r="R57" s="219"/>
      <c r="S57" s="218">
        <v>0.72862843838253</v>
      </c>
      <c r="T57" s="219"/>
      <c r="U57" s="218">
        <v>2.6240275475066999</v>
      </c>
      <c r="V57" s="219"/>
      <c r="W57" s="218">
        <v>0.88128650227125005</v>
      </c>
      <c r="X57" s="219"/>
      <c r="Y57" s="218">
        <v>0.28429164898259002</v>
      </c>
      <c r="Z57" s="219"/>
      <c r="AA57" s="218">
        <v>0.71071018366711003</v>
      </c>
      <c r="AB57" s="219"/>
      <c r="AC57" s="218">
        <v>1.2421422325211999</v>
      </c>
      <c r="AD57" s="219"/>
      <c r="AE57" s="218">
        <v>0.88280313421580003</v>
      </c>
      <c r="AF57" s="219"/>
      <c r="AG57" s="218">
        <v>46.124994247319002</v>
      </c>
      <c r="AH57" s="219"/>
      <c r="AI57" s="218">
        <v>0.68237391582001672</v>
      </c>
      <c r="AJ57" s="219"/>
    </row>
    <row r="58" spans="1:36" x14ac:dyDescent="0.2">
      <c r="A58" s="216" t="s">
        <v>260</v>
      </c>
      <c r="B58" s="217"/>
      <c r="C58" s="218">
        <v>124.876</v>
      </c>
      <c r="D58" s="219"/>
      <c r="E58" s="218">
        <v>124876</v>
      </c>
      <c r="F58" s="219"/>
      <c r="G58" s="218">
        <v>2.6091851263203001</v>
      </c>
      <c r="H58" s="219"/>
      <c r="I58" s="218">
        <v>11.305126837202</v>
      </c>
      <c r="J58" s="219"/>
      <c r="K58" s="218">
        <v>19.250808663964001</v>
      </c>
      <c r="L58" s="219"/>
      <c r="M58" s="218">
        <v>47.858926722299998</v>
      </c>
      <c r="N58" s="219"/>
      <c r="O58" s="218">
        <v>0</v>
      </c>
      <c r="P58" s="219"/>
      <c r="Q58" s="218">
        <v>8.7166905516107995</v>
      </c>
      <c r="R58" s="219"/>
      <c r="S58" s="218">
        <v>15.104099394163001</v>
      </c>
      <c r="T58" s="219"/>
      <c r="U58" s="218">
        <v>36.248100566376998</v>
      </c>
      <c r="V58" s="219"/>
      <c r="W58" s="218">
        <v>13.321229202247</v>
      </c>
      <c r="X58" s="219"/>
      <c r="Y58" s="218">
        <v>10.228922111414001</v>
      </c>
      <c r="Z58" s="219"/>
      <c r="AA58" s="218">
        <v>2.3215671125434998</v>
      </c>
      <c r="AB58" s="219"/>
      <c r="AC58" s="218">
        <v>6.4661979758481003</v>
      </c>
      <c r="AD58" s="219"/>
      <c r="AE58" s="218">
        <v>15.011712563924</v>
      </c>
      <c r="AF58" s="219"/>
      <c r="AG58" s="218">
        <v>24.677279861622999</v>
      </c>
      <c r="AH58" s="219"/>
      <c r="AI58" s="218">
        <v>1.9607926069294586</v>
      </c>
      <c r="AJ58" s="219"/>
    </row>
    <row r="59" spans="1:36" x14ac:dyDescent="0.2">
      <c r="A59" s="216" t="s">
        <v>355</v>
      </c>
      <c r="B59" s="217"/>
      <c r="C59" s="218">
        <v>43.699132110213</v>
      </c>
      <c r="D59" s="219"/>
      <c r="E59" s="218">
        <v>43699.132110213002</v>
      </c>
      <c r="F59" s="219"/>
      <c r="G59" s="218">
        <v>14.427380223994</v>
      </c>
      <c r="H59" s="219"/>
      <c r="I59" s="218">
        <v>14.471719850527</v>
      </c>
      <c r="J59" s="219"/>
      <c r="K59" s="218">
        <v>33.823935904164003</v>
      </c>
      <c r="L59" s="219"/>
      <c r="M59" s="218">
        <v>49.331686264734003</v>
      </c>
      <c r="N59" s="219"/>
      <c r="O59" s="218">
        <v>32.260018532719002</v>
      </c>
      <c r="P59" s="219"/>
      <c r="Q59" s="218">
        <v>16.037932174765999</v>
      </c>
      <c r="R59" s="219"/>
      <c r="S59" s="218">
        <v>24.318727270412001</v>
      </c>
      <c r="T59" s="219"/>
      <c r="U59" s="218">
        <v>46.202517101840002</v>
      </c>
      <c r="V59" s="219"/>
      <c r="W59" s="218">
        <v>17.485432416748999</v>
      </c>
      <c r="X59" s="219"/>
      <c r="Y59" s="218">
        <v>21.139014634974</v>
      </c>
      <c r="Z59" s="219"/>
      <c r="AA59" s="218">
        <v>2.3518037621224002</v>
      </c>
      <c r="AB59" s="219"/>
      <c r="AC59" s="218">
        <v>8.7985051679645991</v>
      </c>
      <c r="AD59" s="219"/>
      <c r="AE59" s="218">
        <v>20.692357555072</v>
      </c>
      <c r="AF59" s="219"/>
      <c r="AG59" s="218">
        <v>7.0066623340336998</v>
      </c>
      <c r="AH59" s="219"/>
      <c r="AI59" s="218">
        <v>0.68616015223853544</v>
      </c>
      <c r="AJ59" s="219"/>
    </row>
    <row r="60" spans="1:36" x14ac:dyDescent="0.2">
      <c r="A60" s="216" t="s">
        <v>270</v>
      </c>
      <c r="B60" s="217"/>
      <c r="C60" s="218">
        <v>12.887</v>
      </c>
      <c r="D60" s="219"/>
      <c r="E60" s="218">
        <v>12887</v>
      </c>
      <c r="F60" s="219"/>
      <c r="G60" s="218">
        <v>0.83601286173633005</v>
      </c>
      <c r="H60" s="219"/>
      <c r="I60" s="218">
        <v>2.4871003707832999</v>
      </c>
      <c r="J60" s="219"/>
      <c r="K60" s="218">
        <v>7.1551306873184997</v>
      </c>
      <c r="L60" s="219"/>
      <c r="M60" s="218">
        <v>22.732193115392999</v>
      </c>
      <c r="N60" s="219"/>
      <c r="O60" s="218">
        <v>0.53883692557950003</v>
      </c>
      <c r="P60" s="219"/>
      <c r="Q60" s="218">
        <v>2.1247411597103998</v>
      </c>
      <c r="R60" s="219"/>
      <c r="S60" s="218">
        <v>6.6431596064981999</v>
      </c>
      <c r="T60" s="219"/>
      <c r="U60" s="218">
        <v>20.635133324400002</v>
      </c>
      <c r="V60" s="219"/>
      <c r="W60" s="218">
        <v>4.3826923273127001</v>
      </c>
      <c r="X60" s="219"/>
      <c r="Y60" s="218">
        <v>3.6278431650331</v>
      </c>
      <c r="Z60" s="219"/>
      <c r="AA60" s="218">
        <v>5.4031302662976</v>
      </c>
      <c r="AB60" s="219"/>
      <c r="AC60" s="218">
        <v>0.80248292402639998</v>
      </c>
      <c r="AD60" s="219"/>
      <c r="AE60" s="218">
        <v>4.3359197749940002</v>
      </c>
      <c r="AF60" s="219"/>
      <c r="AG60" s="218">
        <v>17.296500349188999</v>
      </c>
      <c r="AH60" s="219"/>
      <c r="AI60" s="218">
        <v>0.20235060640555375</v>
      </c>
      <c r="AJ60" s="219"/>
    </row>
    <row r="61" spans="1:36" x14ac:dyDescent="0.2">
      <c r="A61" s="216" t="s">
        <v>262</v>
      </c>
      <c r="B61" s="217"/>
      <c r="C61" s="218">
        <v>62.091000000000001</v>
      </c>
      <c r="D61" s="219"/>
      <c r="E61" s="218">
        <v>62091</v>
      </c>
      <c r="F61" s="219"/>
      <c r="G61" s="218">
        <v>0</v>
      </c>
      <c r="H61" s="219"/>
      <c r="I61" s="218">
        <v>3.9880916679844001</v>
      </c>
      <c r="J61" s="219"/>
      <c r="K61" s="218">
        <v>5.2026714697866003</v>
      </c>
      <c r="L61" s="219"/>
      <c r="M61" s="218">
        <v>7.9377339433189</v>
      </c>
      <c r="N61" s="219"/>
      <c r="O61" s="218">
        <v>0</v>
      </c>
      <c r="P61" s="219"/>
      <c r="Q61" s="218">
        <v>2.3728589486799998</v>
      </c>
      <c r="R61" s="219"/>
      <c r="S61" s="218">
        <v>3.2924064869149001</v>
      </c>
      <c r="T61" s="219"/>
      <c r="U61" s="218">
        <v>1.9193990644946</v>
      </c>
      <c r="V61" s="219"/>
      <c r="W61" s="218">
        <v>4.4669173586835997</v>
      </c>
      <c r="X61" s="219"/>
      <c r="Y61" s="218">
        <v>2.6414380548908998</v>
      </c>
      <c r="Z61" s="219"/>
      <c r="AA61" s="218">
        <v>2.0165729881885999</v>
      </c>
      <c r="AB61" s="219"/>
      <c r="AC61" s="218">
        <v>2.2719188011467999</v>
      </c>
      <c r="AD61" s="219"/>
      <c r="AE61" s="218">
        <v>4.5814900857504002</v>
      </c>
      <c r="AF61" s="219"/>
      <c r="AG61" s="218">
        <v>63.416598218743999</v>
      </c>
      <c r="AH61" s="219"/>
      <c r="AI61" s="218">
        <v>0.97494773821116143</v>
      </c>
      <c r="AJ61" s="219"/>
    </row>
    <row r="62" spans="1:36" x14ac:dyDescent="0.2">
      <c r="A62" s="216" t="s">
        <v>263</v>
      </c>
      <c r="B62" s="217"/>
      <c r="C62" s="218">
        <v>44.005000000000003</v>
      </c>
      <c r="D62" s="219"/>
      <c r="E62" s="218">
        <v>44005</v>
      </c>
      <c r="F62" s="219"/>
      <c r="G62" s="218">
        <v>12.954022988506001</v>
      </c>
      <c r="H62" s="219"/>
      <c r="I62" s="218">
        <v>7.8189338490436997</v>
      </c>
      <c r="J62" s="219"/>
      <c r="K62" s="218">
        <v>14.154148712495999</v>
      </c>
      <c r="L62" s="219"/>
      <c r="M62" s="218">
        <v>33.074146070536003</v>
      </c>
      <c r="N62" s="219"/>
      <c r="O62" s="218">
        <v>3.0379746835443</v>
      </c>
      <c r="P62" s="219"/>
      <c r="Q62" s="218">
        <v>2.8684825055437</v>
      </c>
      <c r="R62" s="219"/>
      <c r="S62" s="218">
        <v>6.0798834740186001</v>
      </c>
      <c r="T62" s="219"/>
      <c r="U62" s="218">
        <v>21.232522009322</v>
      </c>
      <c r="V62" s="219"/>
      <c r="W62" s="218">
        <v>11.573106105435</v>
      </c>
      <c r="X62" s="219"/>
      <c r="Y62" s="218">
        <v>5.0037480704104</v>
      </c>
      <c r="Z62" s="219"/>
      <c r="AA62" s="218">
        <v>6.4370575901886999</v>
      </c>
      <c r="AB62" s="219"/>
      <c r="AC62" s="218">
        <v>1.9023132870987001</v>
      </c>
      <c r="AD62" s="219"/>
      <c r="AE62" s="218">
        <v>12.245300183635001</v>
      </c>
      <c r="AF62" s="219"/>
      <c r="AG62" s="218">
        <v>2.4997159413703001</v>
      </c>
      <c r="AH62" s="219"/>
      <c r="AI62" s="218">
        <v>0.69096286450503552</v>
      </c>
      <c r="AJ62" s="219"/>
    </row>
    <row r="63" spans="1:36" x14ac:dyDescent="0.2">
      <c r="A63" s="216" t="s">
        <v>265</v>
      </c>
      <c r="B63" s="217"/>
      <c r="C63" s="218">
        <v>5.9740000000000002</v>
      </c>
      <c r="D63" s="219"/>
      <c r="E63" s="218">
        <v>5974</v>
      </c>
      <c r="F63" s="219"/>
      <c r="G63" s="218">
        <v>3.3670981054211002</v>
      </c>
      <c r="H63" s="219"/>
      <c r="I63" s="218">
        <v>7.2806620084420004</v>
      </c>
      <c r="J63" s="219"/>
      <c r="K63" s="218">
        <v>9.1035674845153007</v>
      </c>
      <c r="L63" s="219"/>
      <c r="M63" s="218">
        <v>20.145190562612999</v>
      </c>
      <c r="N63" s="219"/>
      <c r="O63" s="218">
        <v>0.88811493252067997</v>
      </c>
      <c r="P63" s="219"/>
      <c r="Q63" s="218">
        <v>2.2518560939193999</v>
      </c>
      <c r="R63" s="219"/>
      <c r="S63" s="218">
        <v>4.0984332123572997</v>
      </c>
      <c r="T63" s="219"/>
      <c r="U63" s="218">
        <v>8.5098335854764997</v>
      </c>
      <c r="V63" s="219"/>
      <c r="W63" s="218">
        <v>7.7859451569178999</v>
      </c>
      <c r="X63" s="219"/>
      <c r="Y63" s="218">
        <v>2.7494860773687</v>
      </c>
      <c r="Z63" s="219"/>
      <c r="AA63" s="218">
        <v>4.5548932498237997</v>
      </c>
      <c r="AB63" s="219"/>
      <c r="AC63" s="218">
        <v>1.7692519620603999</v>
      </c>
      <c r="AD63" s="219"/>
      <c r="AE63" s="218">
        <v>8.0587538192264994</v>
      </c>
      <c r="AF63" s="219"/>
      <c r="AG63" s="218">
        <v>47.242117400868999</v>
      </c>
      <c r="AH63" s="219"/>
      <c r="AI63" s="218">
        <v>9.3803253097445347E-2</v>
      </c>
      <c r="AJ63" s="219"/>
    </row>
    <row r="64" spans="1:36" x14ac:dyDescent="0.2">
      <c r="A64" s="216" t="s">
        <v>250</v>
      </c>
      <c r="B64" s="217"/>
      <c r="C64" s="218">
        <v>82.269000000000005</v>
      </c>
      <c r="D64" s="219"/>
      <c r="E64" s="218">
        <v>82269</v>
      </c>
      <c r="F64" s="219"/>
      <c r="G64" s="218">
        <v>1.1939066908025999</v>
      </c>
      <c r="H64" s="219"/>
      <c r="I64" s="218">
        <v>1.6453382084095001</v>
      </c>
      <c r="J64" s="219"/>
      <c r="K64" s="218">
        <v>10.610959743514</v>
      </c>
      <c r="L64" s="219"/>
      <c r="M64" s="218">
        <v>19.222508822862999</v>
      </c>
      <c r="N64" s="219"/>
      <c r="O64" s="218">
        <v>5.0027393139898004</v>
      </c>
      <c r="P64" s="219"/>
      <c r="Q64" s="218">
        <v>0.80155495350831996</v>
      </c>
      <c r="R64" s="219"/>
      <c r="S64" s="218">
        <v>7.1112963500113997</v>
      </c>
      <c r="T64" s="219"/>
      <c r="U64" s="218"/>
      <c r="V64" s="219" t="s">
        <v>353</v>
      </c>
      <c r="W64" s="218">
        <v>3.8347892844607001</v>
      </c>
      <c r="X64" s="219"/>
      <c r="Y64" s="218">
        <v>2.7258692291554998</v>
      </c>
      <c r="Z64" s="219"/>
      <c r="AA64" s="218">
        <v>2.2352166220253</v>
      </c>
      <c r="AB64" s="219"/>
      <c r="AC64" s="218">
        <v>1.7441600772593999</v>
      </c>
      <c r="AD64" s="219"/>
      <c r="AE64" s="218">
        <v>3.8985755961630999</v>
      </c>
      <c r="AF64" s="219"/>
      <c r="AG64" s="218">
        <v>27.493952764711</v>
      </c>
      <c r="AH64" s="219"/>
      <c r="AI64" s="218">
        <v>1.2917810226102662</v>
      </c>
      <c r="AJ64" s="219"/>
    </row>
    <row r="65" spans="1:36" x14ac:dyDescent="0.2">
      <c r="A65" s="216" t="s">
        <v>268</v>
      </c>
      <c r="B65" s="217"/>
      <c r="C65" s="218">
        <v>31.934876612522</v>
      </c>
      <c r="D65" s="219"/>
      <c r="E65" s="218">
        <v>31934.876612521999</v>
      </c>
      <c r="F65" s="219"/>
      <c r="G65" s="218">
        <v>9.2042189186940002E-2</v>
      </c>
      <c r="H65" s="219"/>
      <c r="I65" s="218">
        <v>2.8990274969241998</v>
      </c>
      <c r="J65" s="219"/>
      <c r="K65" s="218">
        <v>12.404706156827</v>
      </c>
      <c r="L65" s="219"/>
      <c r="M65" s="218">
        <v>35.602618934791003</v>
      </c>
      <c r="N65" s="219"/>
      <c r="O65" s="218">
        <v>0.16666020696872</v>
      </c>
      <c r="P65" s="219"/>
      <c r="Q65" s="218">
        <v>2.3806818181818001</v>
      </c>
      <c r="R65" s="219"/>
      <c r="S65" s="218">
        <v>9.9324997233595003</v>
      </c>
      <c r="T65" s="219"/>
      <c r="U65" s="218">
        <v>32.694648573103002</v>
      </c>
      <c r="V65" s="219"/>
      <c r="W65" s="218">
        <v>7.0426748032286</v>
      </c>
      <c r="X65" s="219"/>
      <c r="Y65" s="218">
        <v>6.1927677776046002</v>
      </c>
      <c r="Z65" s="219"/>
      <c r="AA65" s="218">
        <v>3.4641145276341998</v>
      </c>
      <c r="AB65" s="219"/>
      <c r="AC65" s="218">
        <v>2.1113029730165001</v>
      </c>
      <c r="AD65" s="219"/>
      <c r="AE65" s="218">
        <v>7.3137953010635997</v>
      </c>
      <c r="AF65" s="219"/>
      <c r="AG65" s="218">
        <v>18.458709349098001</v>
      </c>
      <c r="AH65" s="219"/>
      <c r="AI65" s="218">
        <v>0.50143878699700184</v>
      </c>
      <c r="AJ65" s="219"/>
    </row>
    <row r="66" spans="1:36" x14ac:dyDescent="0.2">
      <c r="A66" s="216" t="s">
        <v>271</v>
      </c>
      <c r="B66" s="217"/>
      <c r="C66" s="218">
        <v>57.972000000000001</v>
      </c>
      <c r="D66" s="219"/>
      <c r="E66" s="218">
        <v>57972</v>
      </c>
      <c r="F66" s="219"/>
      <c r="G66" s="218">
        <v>0</v>
      </c>
      <c r="H66" s="219"/>
      <c r="I66" s="218">
        <v>9.8229527158755001</v>
      </c>
      <c r="J66" s="219"/>
      <c r="K66" s="218">
        <v>29.475458128210001</v>
      </c>
      <c r="L66" s="219"/>
      <c r="M66" s="218">
        <v>56.633144530496999</v>
      </c>
      <c r="N66" s="219"/>
      <c r="O66" s="218">
        <v>0</v>
      </c>
      <c r="P66" s="219"/>
      <c r="Q66" s="218">
        <v>9.8384645691449997</v>
      </c>
      <c r="R66" s="219"/>
      <c r="S66" s="218">
        <v>28.456547143121</v>
      </c>
      <c r="T66" s="219"/>
      <c r="U66" s="218">
        <v>54.251593028652998</v>
      </c>
      <c r="V66" s="219"/>
      <c r="W66" s="218">
        <v>18.142670263570999</v>
      </c>
      <c r="X66" s="219"/>
      <c r="Y66" s="218">
        <v>17.181524876889</v>
      </c>
      <c r="Z66" s="219"/>
      <c r="AA66" s="218">
        <v>6.7015578139310996</v>
      </c>
      <c r="AB66" s="219"/>
      <c r="AC66" s="218">
        <v>3.0856186998105999</v>
      </c>
      <c r="AD66" s="219"/>
      <c r="AE66" s="218">
        <v>20.678452108527999</v>
      </c>
      <c r="AF66" s="219"/>
      <c r="AG66" s="218">
        <v>53.558614503553002</v>
      </c>
      <c r="AH66" s="219"/>
      <c r="AI66" s="218">
        <v>0.91027154144042544</v>
      </c>
      <c r="AJ66" s="219"/>
    </row>
    <row r="67" spans="1:36" x14ac:dyDescent="0.2">
      <c r="A67" s="216" t="s">
        <v>272</v>
      </c>
      <c r="B67" s="217"/>
      <c r="C67" s="218">
        <v>550.87699999999995</v>
      </c>
      <c r="D67" s="219"/>
      <c r="E67" s="218">
        <v>550877</v>
      </c>
      <c r="F67" s="219"/>
      <c r="G67" s="218">
        <v>4.6669995969778002</v>
      </c>
      <c r="H67" s="219"/>
      <c r="I67" s="218">
        <v>16.052281682598</v>
      </c>
      <c r="J67" s="219"/>
      <c r="K67" s="218">
        <v>39.903070999070998</v>
      </c>
      <c r="L67" s="219"/>
      <c r="M67" s="218">
        <v>41.179514178860998</v>
      </c>
      <c r="N67" s="219"/>
      <c r="O67" s="218">
        <v>5.2274640943429</v>
      </c>
      <c r="P67" s="219"/>
      <c r="Q67" s="218">
        <v>13.956999859571001</v>
      </c>
      <c r="R67" s="219"/>
      <c r="S67" s="218">
        <v>36.905103942822002</v>
      </c>
      <c r="T67" s="219"/>
      <c r="U67" s="218">
        <v>42.949468085105998</v>
      </c>
      <c r="V67" s="219"/>
      <c r="W67" s="218">
        <v>20.147959651687</v>
      </c>
      <c r="X67" s="219"/>
      <c r="Y67" s="218">
        <v>18.483963923594001</v>
      </c>
      <c r="Z67" s="219"/>
      <c r="AA67" s="218">
        <v>1.7644034912613999</v>
      </c>
      <c r="AB67" s="219"/>
      <c r="AC67" s="218">
        <v>14.048049637356</v>
      </c>
      <c r="AD67" s="219"/>
      <c r="AE67" s="218">
        <v>24.786427825562999</v>
      </c>
      <c r="AF67" s="219"/>
      <c r="AG67" s="218">
        <v>8.6674520809546003</v>
      </c>
      <c r="AH67" s="219"/>
      <c r="AI67" s="218">
        <v>8.6498250178375287</v>
      </c>
      <c r="AJ67" s="219"/>
    </row>
    <row r="68" spans="1:36" x14ac:dyDescent="0.2">
      <c r="A68" s="220"/>
      <c r="B68" s="217"/>
      <c r="C68" s="221"/>
      <c r="D68" s="222"/>
      <c r="E68" s="221"/>
      <c r="F68" s="222"/>
      <c r="G68" s="221"/>
      <c r="H68" s="222"/>
      <c r="I68" s="221"/>
      <c r="J68" s="222"/>
      <c r="K68" s="221"/>
      <c r="L68" s="222"/>
      <c r="M68" s="221"/>
      <c r="N68" s="222"/>
      <c r="O68" s="221"/>
      <c r="P68" s="222"/>
      <c r="Q68" s="221"/>
      <c r="R68" s="222"/>
      <c r="S68" s="221"/>
      <c r="T68" s="222"/>
      <c r="U68" s="221"/>
      <c r="V68" s="222"/>
      <c r="W68" s="221"/>
      <c r="X68" s="222"/>
      <c r="Y68" s="221"/>
      <c r="Z68" s="222"/>
      <c r="AA68" s="221"/>
      <c r="AB68" s="222"/>
      <c r="AC68" s="221"/>
      <c r="AD68" s="222"/>
      <c r="AE68" s="221"/>
      <c r="AF68" s="222"/>
      <c r="AG68" s="221"/>
      <c r="AH68" s="222"/>
      <c r="AI68" s="221"/>
      <c r="AJ68" s="222"/>
    </row>
    <row r="69" spans="1:36" x14ac:dyDescent="0.2">
      <c r="A69" s="223" t="s">
        <v>356</v>
      </c>
      <c r="B69" s="224"/>
      <c r="C69" s="225"/>
      <c r="D69" s="226"/>
      <c r="E69" s="225"/>
      <c r="F69" s="226"/>
      <c r="G69" s="225"/>
      <c r="H69" s="226"/>
      <c r="I69" s="225"/>
      <c r="J69" s="226"/>
      <c r="K69" s="225"/>
      <c r="L69" s="226"/>
      <c r="M69" s="225"/>
      <c r="N69" s="226"/>
      <c r="O69" s="225"/>
      <c r="P69" s="226"/>
      <c r="Q69" s="225"/>
      <c r="R69" s="226"/>
      <c r="S69" s="225"/>
      <c r="T69" s="226"/>
      <c r="U69" s="225"/>
      <c r="V69" s="226"/>
      <c r="W69" s="225"/>
      <c r="X69" s="226"/>
      <c r="Y69" s="225"/>
      <c r="Z69" s="226"/>
      <c r="AA69" s="225"/>
      <c r="AB69" s="226"/>
      <c r="AC69" s="225"/>
      <c r="AD69" s="226"/>
      <c r="AE69" s="225"/>
      <c r="AF69" s="226"/>
      <c r="AG69" s="225"/>
      <c r="AH69" s="226"/>
      <c r="AI69" s="225"/>
      <c r="AJ69" s="226"/>
    </row>
    <row r="70" spans="1:36" x14ac:dyDescent="0.2">
      <c r="A70" s="216" t="s">
        <v>357</v>
      </c>
      <c r="B70" s="217"/>
      <c r="C70" s="218">
        <v>323.15699999999998</v>
      </c>
      <c r="D70" s="219"/>
      <c r="E70" s="218">
        <v>323157</v>
      </c>
      <c r="F70" s="219"/>
      <c r="G70" s="218">
        <v>24.488540654640001</v>
      </c>
      <c r="H70" s="219"/>
      <c r="I70" s="218">
        <v>14.376788566601</v>
      </c>
      <c r="J70" s="219"/>
      <c r="K70" s="218">
        <v>20.126274890724002</v>
      </c>
      <c r="L70" s="219"/>
      <c r="M70" s="218">
        <v>35.782090496782999</v>
      </c>
      <c r="N70" s="219"/>
      <c r="O70" s="218">
        <v>9.6147455235209005</v>
      </c>
      <c r="P70" s="219"/>
      <c r="Q70" s="218">
        <v>9.9174508638710996</v>
      </c>
      <c r="R70" s="219"/>
      <c r="S70" s="218">
        <v>13.584730129028999</v>
      </c>
      <c r="T70" s="219"/>
      <c r="U70" s="218">
        <v>29.904674924367999</v>
      </c>
      <c r="V70" s="219"/>
      <c r="W70" s="218">
        <v>18.208787697967001</v>
      </c>
      <c r="X70" s="219"/>
      <c r="Y70" s="218">
        <v>10.966772505639</v>
      </c>
      <c r="Z70" s="219"/>
      <c r="AA70" s="218">
        <v>3.3561398542343999</v>
      </c>
      <c r="AB70" s="219"/>
      <c r="AC70" s="218">
        <v>6.4107465182177998</v>
      </c>
      <c r="AD70" s="219"/>
      <c r="AE70" s="218">
        <v>21.515361885185001</v>
      </c>
      <c r="AF70" s="219"/>
      <c r="AG70" s="218">
        <v>2.8787864722101002</v>
      </c>
      <c r="AH70" s="219"/>
      <c r="AI70" s="218">
        <v>5.0741844427872689</v>
      </c>
      <c r="AJ70" s="219"/>
    </row>
    <row r="71" spans="1:36" x14ac:dyDescent="0.2">
      <c r="A71" s="216" t="s">
        <v>358</v>
      </c>
      <c r="B71" s="217"/>
      <c r="C71" s="218">
        <v>5.0579999999999998</v>
      </c>
      <c r="D71" s="219"/>
      <c r="E71" s="218">
        <v>5058</v>
      </c>
      <c r="F71" s="219"/>
      <c r="G71" s="218">
        <v>5.5086606710300003E-2</v>
      </c>
      <c r="H71" s="219"/>
      <c r="I71" s="218">
        <v>0.22676344696128001</v>
      </c>
      <c r="J71" s="219"/>
      <c r="K71" s="218">
        <v>0.69087383100065003</v>
      </c>
      <c r="L71" s="219"/>
      <c r="M71" s="218">
        <v>2.1813118811880998</v>
      </c>
      <c r="N71" s="219"/>
      <c r="O71" s="218"/>
      <c r="P71" s="219" t="s">
        <v>353</v>
      </c>
      <c r="Q71" s="218"/>
      <c r="R71" s="219" t="s">
        <v>353</v>
      </c>
      <c r="S71" s="218"/>
      <c r="T71" s="219" t="s">
        <v>353</v>
      </c>
      <c r="U71" s="218"/>
      <c r="V71" s="219" t="s">
        <v>353</v>
      </c>
      <c r="W71" s="218">
        <v>0.21472209026733</v>
      </c>
      <c r="X71" s="219"/>
      <c r="Y71" s="218">
        <v>0.18848509951820999</v>
      </c>
      <c r="Z71" s="219"/>
      <c r="AA71" s="218">
        <v>2.3269544865128</v>
      </c>
      <c r="AB71" s="219"/>
      <c r="AC71" s="218">
        <v>9.0322738329440003E-2</v>
      </c>
      <c r="AD71" s="219"/>
      <c r="AE71" s="218">
        <v>0.21017690118981999</v>
      </c>
      <c r="AF71" s="219"/>
      <c r="AG71" s="218">
        <v>61.150652431791002</v>
      </c>
      <c r="AH71" s="219"/>
      <c r="AI71" s="218">
        <v>7.9420296981399158E-2</v>
      </c>
      <c r="AJ71" s="219"/>
    </row>
    <row r="72" spans="1:36" x14ac:dyDescent="0.2">
      <c r="A72" s="216" t="s">
        <v>359</v>
      </c>
      <c r="B72" s="217"/>
      <c r="C72" s="218">
        <v>2.6680000000000001</v>
      </c>
      <c r="D72" s="219"/>
      <c r="E72" s="218">
        <v>2668</v>
      </c>
      <c r="F72" s="219"/>
      <c r="G72" s="218"/>
      <c r="H72" s="219" t="s">
        <v>353</v>
      </c>
      <c r="I72" s="218"/>
      <c r="J72" s="219" t="s">
        <v>353</v>
      </c>
      <c r="K72" s="218"/>
      <c r="L72" s="219" t="s">
        <v>353</v>
      </c>
      <c r="M72" s="218"/>
      <c r="N72" s="219" t="s">
        <v>353</v>
      </c>
      <c r="O72" s="218"/>
      <c r="P72" s="219" t="s">
        <v>353</v>
      </c>
      <c r="Q72" s="218"/>
      <c r="R72" s="219" t="s">
        <v>353</v>
      </c>
      <c r="S72" s="218"/>
      <c r="T72" s="219" t="s">
        <v>353</v>
      </c>
      <c r="U72" s="218"/>
      <c r="V72" s="219" t="s">
        <v>353</v>
      </c>
      <c r="W72" s="218"/>
      <c r="X72" s="219" t="s">
        <v>353</v>
      </c>
      <c r="Y72" s="218"/>
      <c r="Z72" s="219" t="s">
        <v>353</v>
      </c>
      <c r="AA72" s="218"/>
      <c r="AB72" s="219" t="s">
        <v>353</v>
      </c>
      <c r="AC72" s="218"/>
      <c r="AD72" s="219" t="s">
        <v>353</v>
      </c>
      <c r="AE72" s="218"/>
      <c r="AF72" s="219" t="s">
        <v>353</v>
      </c>
      <c r="AG72" s="218">
        <v>56.371814092953002</v>
      </c>
      <c r="AH72" s="219"/>
      <c r="AI72" s="218">
        <v>4.1892714975558111E-2</v>
      </c>
      <c r="AJ72" s="219"/>
    </row>
    <row r="73" spans="1:36" x14ac:dyDescent="0.2">
      <c r="A73" s="216" t="s">
        <v>258</v>
      </c>
      <c r="B73" s="217"/>
      <c r="C73" s="218">
        <v>38.421999999999997</v>
      </c>
      <c r="D73" s="219"/>
      <c r="E73" s="218">
        <v>38422</v>
      </c>
      <c r="F73" s="219"/>
      <c r="G73" s="218">
        <v>1.1342323836742001</v>
      </c>
      <c r="H73" s="219"/>
      <c r="I73" s="218">
        <v>10.346842071098999</v>
      </c>
      <c r="J73" s="219"/>
      <c r="K73" s="218">
        <v>21.058381785988001</v>
      </c>
      <c r="L73" s="219"/>
      <c r="M73" s="218">
        <v>25.472700233693999</v>
      </c>
      <c r="N73" s="219"/>
      <c r="O73" s="218">
        <v>0.54054054054054002</v>
      </c>
      <c r="P73" s="219"/>
      <c r="Q73" s="218">
        <v>4.9753884984888002</v>
      </c>
      <c r="R73" s="219"/>
      <c r="S73" s="218">
        <v>14.089296074912999</v>
      </c>
      <c r="T73" s="219"/>
      <c r="U73" s="218">
        <v>7.1705426356588999</v>
      </c>
      <c r="V73" s="219"/>
      <c r="W73" s="218">
        <v>13.476202167584001</v>
      </c>
      <c r="X73" s="219"/>
      <c r="Y73" s="218">
        <v>7.0539338183922</v>
      </c>
      <c r="Z73" s="219"/>
      <c r="AA73" s="218">
        <v>5.3848606293141001</v>
      </c>
      <c r="AB73" s="219"/>
      <c r="AC73" s="218">
        <v>2.7366427675236999</v>
      </c>
      <c r="AD73" s="219"/>
      <c r="AE73" s="218">
        <v>14.736439895335</v>
      </c>
      <c r="AF73" s="219"/>
      <c r="AG73" s="218">
        <v>21.024413096663</v>
      </c>
      <c r="AH73" s="219"/>
      <c r="AI73" s="218">
        <v>0.60329906101607722</v>
      </c>
      <c r="AJ73" s="219"/>
    </row>
    <row r="74" spans="1:36" x14ac:dyDescent="0.2">
      <c r="A74" s="216" t="s">
        <v>360</v>
      </c>
      <c r="B74" s="217"/>
      <c r="C74" s="218">
        <v>111.568</v>
      </c>
      <c r="D74" s="219"/>
      <c r="E74" s="218">
        <v>111568</v>
      </c>
      <c r="F74" s="219"/>
      <c r="G74" s="218">
        <v>1.0340633588515999</v>
      </c>
      <c r="H74" s="219"/>
      <c r="I74" s="218">
        <v>3.2540674630603998</v>
      </c>
      <c r="J74" s="219"/>
      <c r="K74" s="218">
        <v>10.557660155341001</v>
      </c>
      <c r="L74" s="219"/>
      <c r="M74" s="218">
        <v>16.664766609665001</v>
      </c>
      <c r="N74" s="219"/>
      <c r="O74" s="218">
        <v>0.20285960988742999</v>
      </c>
      <c r="P74" s="219"/>
      <c r="Q74" s="218">
        <v>1.3810586855347999</v>
      </c>
      <c r="R74" s="219"/>
      <c r="S74" s="218">
        <v>6.4061413989957003</v>
      </c>
      <c r="T74" s="219"/>
      <c r="U74" s="218">
        <v>8.7185424074534001</v>
      </c>
      <c r="V74" s="219"/>
      <c r="W74" s="218">
        <v>3.7261247541087998</v>
      </c>
      <c r="X74" s="219"/>
      <c r="Y74" s="218">
        <v>1.6688600926716</v>
      </c>
      <c r="Z74" s="219"/>
      <c r="AA74" s="218">
        <v>3.4238213778329998</v>
      </c>
      <c r="AB74" s="219"/>
      <c r="AC74" s="218">
        <v>1.0917114257005001</v>
      </c>
      <c r="AD74" s="219"/>
      <c r="AE74" s="218">
        <v>3.7378249177379002</v>
      </c>
      <c r="AF74" s="219"/>
      <c r="AG74" s="218">
        <v>54.248530044456999</v>
      </c>
      <c r="AH74" s="219"/>
      <c r="AI74" s="218">
        <v>1.7518314934007</v>
      </c>
      <c r="AJ74" s="219"/>
    </row>
    <row r="75" spans="1:36" x14ac:dyDescent="0.2">
      <c r="A75" s="216" t="s">
        <v>361</v>
      </c>
      <c r="B75" s="217"/>
      <c r="C75" s="218">
        <v>14.254</v>
      </c>
      <c r="D75" s="219"/>
      <c r="E75" s="218">
        <v>14254</v>
      </c>
      <c r="F75" s="219"/>
      <c r="G75" s="218">
        <v>0.93537414965985999</v>
      </c>
      <c r="H75" s="219"/>
      <c r="I75" s="218">
        <v>9.4120043800452997</v>
      </c>
      <c r="J75" s="219"/>
      <c r="K75" s="218">
        <v>11.932119497966999</v>
      </c>
      <c r="L75" s="219"/>
      <c r="M75" s="218">
        <v>11.583888552392001</v>
      </c>
      <c r="N75" s="219"/>
      <c r="O75" s="218">
        <v>0.87811731647348001</v>
      </c>
      <c r="P75" s="219"/>
      <c r="Q75" s="218">
        <v>4.4985063553117</v>
      </c>
      <c r="R75" s="219"/>
      <c r="S75" s="218">
        <v>7.7315171763899997</v>
      </c>
      <c r="T75" s="219"/>
      <c r="U75" s="218">
        <v>9.1279902987543</v>
      </c>
      <c r="V75" s="219"/>
      <c r="W75" s="218">
        <v>10.298612064419</v>
      </c>
      <c r="X75" s="219"/>
      <c r="Y75" s="218">
        <v>5.8983675904332999</v>
      </c>
      <c r="Z75" s="219"/>
      <c r="AA75" s="218">
        <v>20.046907986842999</v>
      </c>
      <c r="AB75" s="219"/>
      <c r="AC75" s="218">
        <v>0.45789658341345002</v>
      </c>
      <c r="AD75" s="219"/>
      <c r="AE75" s="218">
        <v>9.1794106751792999</v>
      </c>
      <c r="AF75" s="219"/>
      <c r="AG75" s="218">
        <v>60.474252841308001</v>
      </c>
      <c r="AH75" s="219"/>
      <c r="AI75" s="218">
        <v>0.22381512715952223</v>
      </c>
      <c r="AJ75" s="219"/>
    </row>
    <row r="76" spans="1:36" x14ac:dyDescent="0.2">
      <c r="A76" s="216" t="s">
        <v>277</v>
      </c>
      <c r="B76" s="216"/>
      <c r="C76" s="218">
        <v>185.047</v>
      </c>
      <c r="D76" s="219"/>
      <c r="E76" s="218">
        <v>185047</v>
      </c>
      <c r="F76" s="219"/>
      <c r="G76" s="218">
        <v>0.68635521438152003</v>
      </c>
      <c r="H76" s="219"/>
      <c r="I76" s="218">
        <v>2.7235293849262998</v>
      </c>
      <c r="J76" s="219"/>
      <c r="K76" s="218">
        <v>7.9160099649194002</v>
      </c>
      <c r="L76" s="219"/>
      <c r="M76" s="218">
        <v>6.7345614661777002</v>
      </c>
      <c r="N76" s="219"/>
      <c r="O76" s="218">
        <v>0.21551702733490999</v>
      </c>
      <c r="P76" s="219"/>
      <c r="Q76" s="218">
        <v>1.2552269230866999</v>
      </c>
      <c r="R76" s="219"/>
      <c r="S76" s="218">
        <v>4.1714419788291996</v>
      </c>
      <c r="T76" s="219"/>
      <c r="U76" s="218">
        <v>6.4789128517187997</v>
      </c>
      <c r="V76" s="219"/>
      <c r="W76" s="218">
        <v>2.3200290268482999</v>
      </c>
      <c r="X76" s="219"/>
      <c r="Y76" s="218">
        <v>1.1904891498867001</v>
      </c>
      <c r="Z76" s="219"/>
      <c r="AA76" s="218">
        <v>0.65637497374842002</v>
      </c>
      <c r="AB76" s="219"/>
      <c r="AC76" s="218">
        <v>3.5948095437277998</v>
      </c>
      <c r="AD76" s="219"/>
      <c r="AE76" s="218">
        <v>2.3595430198948999</v>
      </c>
      <c r="AF76" s="219"/>
      <c r="AG76" s="218">
        <v>48.824893135257</v>
      </c>
      <c r="AH76" s="219"/>
      <c r="AI76" s="218">
        <v>2.9055926641986889</v>
      </c>
      <c r="AJ76" s="219"/>
    </row>
    <row r="77" spans="1:36" x14ac:dyDescent="0.2">
      <c r="A77" s="216" t="s">
        <v>279</v>
      </c>
      <c r="B77" s="217"/>
      <c r="C77" s="218">
        <v>957.47516283438006</v>
      </c>
      <c r="D77" s="219"/>
      <c r="E77" s="218">
        <v>957475.16283438005</v>
      </c>
      <c r="F77" s="219"/>
      <c r="G77" s="218">
        <v>1.5550852492316001</v>
      </c>
      <c r="H77" s="219"/>
      <c r="I77" s="218">
        <v>4.5002950940856001</v>
      </c>
      <c r="J77" s="219"/>
      <c r="K77" s="218">
        <v>12.387029465288</v>
      </c>
      <c r="L77" s="219"/>
      <c r="M77" s="218">
        <v>25.735166838975001</v>
      </c>
      <c r="N77" s="219"/>
      <c r="O77" s="218">
        <v>2.1899435658613</v>
      </c>
      <c r="P77" s="219"/>
      <c r="Q77" s="218">
        <v>3.8478751075183002</v>
      </c>
      <c r="R77" s="219"/>
      <c r="S77" s="218">
        <v>9.4954280836925999</v>
      </c>
      <c r="T77" s="219"/>
      <c r="U77" s="218">
        <v>37.780162726313002</v>
      </c>
      <c r="V77" s="219"/>
      <c r="W77" s="218">
        <v>5.1046253747851003</v>
      </c>
      <c r="X77" s="219"/>
      <c r="Y77" s="218">
        <v>4.6450109785851001</v>
      </c>
      <c r="Z77" s="219"/>
      <c r="AA77" s="218">
        <v>0.59408186769316995</v>
      </c>
      <c r="AB77" s="219"/>
      <c r="AC77" s="218">
        <v>9.0008759028395993</v>
      </c>
      <c r="AD77" s="219"/>
      <c r="AE77" s="218">
        <v>5.3472571672334004</v>
      </c>
      <c r="AF77" s="219"/>
      <c r="AG77" s="218">
        <v>5.1022707573958996</v>
      </c>
      <c r="AH77" s="219"/>
      <c r="AI77" s="218">
        <v>15.034195686955314</v>
      </c>
      <c r="AJ77" s="219"/>
    </row>
    <row r="78" spans="1:36" x14ac:dyDescent="0.2">
      <c r="A78" s="227"/>
      <c r="B78" s="224"/>
      <c r="C78" s="218"/>
      <c r="D78" s="219"/>
      <c r="E78" s="218"/>
      <c r="F78" s="219"/>
      <c r="G78" s="218"/>
      <c r="H78" s="219"/>
      <c r="I78" s="218"/>
      <c r="J78" s="219"/>
      <c r="K78" s="218"/>
      <c r="L78" s="219"/>
      <c r="M78" s="218"/>
      <c r="N78" s="219"/>
      <c r="O78" s="218"/>
      <c r="P78" s="219"/>
      <c r="Q78" s="218"/>
      <c r="R78" s="219"/>
      <c r="S78" s="218"/>
      <c r="T78" s="219"/>
      <c r="U78" s="218"/>
      <c r="V78" s="219"/>
      <c r="W78" s="218"/>
      <c r="X78" s="219"/>
      <c r="Y78" s="218"/>
      <c r="Z78" s="219"/>
      <c r="AA78" s="218"/>
      <c r="AB78" s="219"/>
      <c r="AC78" s="218"/>
      <c r="AD78" s="219"/>
      <c r="AE78" s="218"/>
      <c r="AF78" s="219"/>
      <c r="AG78" s="218"/>
      <c r="AH78" s="219"/>
      <c r="AI78" s="218"/>
      <c r="AJ78" s="219"/>
    </row>
    <row r="79" spans="1:36" x14ac:dyDescent="0.2">
      <c r="A79" s="220" t="s">
        <v>362</v>
      </c>
      <c r="B79" s="228"/>
      <c r="C79" s="229">
        <v>4390.2890635821004</v>
      </c>
      <c r="D79" s="230"/>
      <c r="E79" s="229">
        <v>4390289.0635821</v>
      </c>
      <c r="F79" s="230"/>
      <c r="G79" s="231">
        <v>3.5239670276642001</v>
      </c>
      <c r="H79" s="232"/>
      <c r="I79" s="231">
        <v>4.9222402572631996</v>
      </c>
      <c r="J79" s="232"/>
      <c r="K79" s="231">
        <v>14.299080848694</v>
      </c>
      <c r="L79" s="232"/>
      <c r="M79" s="231">
        <v>24.325551986693998</v>
      </c>
      <c r="N79" s="232"/>
      <c r="O79" s="231">
        <v>2.4587543010711999</v>
      </c>
      <c r="P79" s="232"/>
      <c r="Q79" s="231">
        <v>3.9940869808196999</v>
      </c>
      <c r="R79" s="232"/>
      <c r="S79" s="231">
        <v>11.187520027161</v>
      </c>
      <c r="T79" s="232"/>
      <c r="U79" s="231">
        <v>25.062856674193998</v>
      </c>
      <c r="V79" s="232"/>
      <c r="W79" s="231">
        <v>6.5833106040954998</v>
      </c>
      <c r="X79" s="232"/>
      <c r="Y79" s="231">
        <v>5.252772808075</v>
      </c>
      <c r="Z79" s="232"/>
      <c r="AA79" s="231">
        <v>1.9416501268285</v>
      </c>
      <c r="AB79" s="232"/>
      <c r="AC79" s="231">
        <v>3.5526668717124998</v>
      </c>
      <c r="AD79" s="232"/>
      <c r="AE79" s="231">
        <v>6.8980360820398996</v>
      </c>
      <c r="AF79" s="232"/>
      <c r="AG79" s="231">
        <v>18.178388849225001</v>
      </c>
      <c r="AH79" s="232"/>
      <c r="AI79" s="231">
        <v>68.935955172771685</v>
      </c>
      <c r="AJ79" s="232"/>
    </row>
    <row r="80" spans="1:36" x14ac:dyDescent="0.2">
      <c r="A80" s="220" t="s">
        <v>363</v>
      </c>
      <c r="B80" s="228"/>
      <c r="C80" s="233">
        <v>1387.7377686375</v>
      </c>
      <c r="D80" s="234"/>
      <c r="E80" s="233">
        <v>1387737.7686375</v>
      </c>
      <c r="F80" s="234"/>
      <c r="G80" s="231">
        <v>2.3738479614257999</v>
      </c>
      <c r="H80" s="232"/>
      <c r="I80" s="231">
        <v>5.7918186187743999</v>
      </c>
      <c r="J80" s="232"/>
      <c r="K80" s="231">
        <v>12.559678077698001</v>
      </c>
      <c r="L80" s="232"/>
      <c r="M80" s="231">
        <v>24.186002731323001</v>
      </c>
      <c r="N80" s="232"/>
      <c r="O80" s="231">
        <v>4.4599165916443004</v>
      </c>
      <c r="P80" s="232"/>
      <c r="Q80" s="231">
        <v>4.8794579505920002</v>
      </c>
      <c r="R80" s="232"/>
      <c r="S80" s="231">
        <v>10.091361999511999</v>
      </c>
      <c r="T80" s="232"/>
      <c r="U80" s="231">
        <v>17.270008087158001</v>
      </c>
      <c r="V80" s="232"/>
      <c r="W80" s="231">
        <v>8.1646146774291992</v>
      </c>
      <c r="X80" s="232"/>
      <c r="Y80" s="231">
        <v>6.7746548652648997</v>
      </c>
      <c r="Z80" s="232"/>
      <c r="AA80" s="225">
        <v>4.0867174103895003</v>
      </c>
      <c r="AB80" s="226"/>
      <c r="AC80" s="225">
        <v>2.0865547441354</v>
      </c>
      <c r="AD80" s="226"/>
      <c r="AE80" s="225">
        <v>8.5271596005887993</v>
      </c>
      <c r="AF80" s="226"/>
      <c r="AG80" s="225">
        <v>24.733490683001001</v>
      </c>
      <c r="AH80" s="226"/>
      <c r="AI80" s="225">
        <v>21.790143479140852</v>
      </c>
      <c r="AJ80" s="226"/>
    </row>
    <row r="81" spans="1:36" x14ac:dyDescent="0.2">
      <c r="A81" s="216"/>
      <c r="B81" s="217"/>
      <c r="C81" s="218"/>
      <c r="D81" s="219"/>
      <c r="E81" s="218"/>
      <c r="F81" s="219"/>
      <c r="G81" s="218"/>
      <c r="H81" s="219"/>
      <c r="I81" s="218"/>
      <c r="J81" s="219"/>
      <c r="K81" s="218"/>
      <c r="L81" s="219"/>
      <c r="M81" s="218"/>
      <c r="N81" s="219"/>
      <c r="O81" s="218"/>
      <c r="P81" s="219"/>
      <c r="Q81" s="218"/>
      <c r="R81" s="219"/>
      <c r="S81" s="218"/>
      <c r="T81" s="219"/>
      <c r="U81" s="218"/>
      <c r="V81" s="219"/>
      <c r="W81" s="218"/>
      <c r="X81" s="219"/>
      <c r="Y81" s="218"/>
      <c r="Z81" s="219"/>
      <c r="AA81" s="218"/>
      <c r="AB81" s="219"/>
      <c r="AC81" s="218"/>
      <c r="AD81" s="219"/>
      <c r="AE81" s="218"/>
      <c r="AF81" s="219"/>
      <c r="AG81" s="218"/>
      <c r="AH81" s="219"/>
      <c r="AI81" s="218"/>
      <c r="AJ81" s="219"/>
    </row>
    <row r="82" spans="1:36" x14ac:dyDescent="0.2">
      <c r="A82" s="220" t="s">
        <v>364</v>
      </c>
      <c r="B82" s="217"/>
      <c r="C82" s="218"/>
      <c r="D82" s="219"/>
      <c r="E82" s="218"/>
      <c r="F82" s="219"/>
      <c r="G82" s="218"/>
      <c r="H82" s="219"/>
      <c r="I82" s="218"/>
      <c r="J82" s="219"/>
      <c r="K82" s="218"/>
      <c r="L82" s="219"/>
      <c r="M82" s="218"/>
      <c r="N82" s="219"/>
      <c r="O82" s="218"/>
      <c r="P82" s="219"/>
      <c r="Q82" s="218"/>
      <c r="R82" s="219"/>
      <c r="S82" s="218"/>
      <c r="T82" s="219"/>
      <c r="U82" s="218"/>
      <c r="V82" s="219"/>
      <c r="W82" s="218"/>
      <c r="X82" s="219"/>
      <c r="Y82" s="218"/>
      <c r="Z82" s="219"/>
      <c r="AA82" s="218"/>
      <c r="AB82" s="219"/>
      <c r="AC82" s="218"/>
      <c r="AD82" s="219"/>
      <c r="AE82" s="218"/>
      <c r="AF82" s="219"/>
      <c r="AG82" s="218"/>
      <c r="AH82" s="219"/>
      <c r="AI82" s="218"/>
      <c r="AJ82" s="219"/>
    </row>
    <row r="83" spans="1:36" x14ac:dyDescent="0.2">
      <c r="A83" s="223" t="s">
        <v>356</v>
      </c>
      <c r="B83" s="217"/>
      <c r="C83" s="221"/>
      <c r="D83" s="222"/>
      <c r="E83" s="221"/>
      <c r="F83" s="222"/>
      <c r="G83" s="221"/>
      <c r="H83" s="222"/>
      <c r="I83" s="221"/>
      <c r="J83" s="222"/>
      <c r="K83" s="221"/>
      <c r="L83" s="222"/>
      <c r="M83" s="221"/>
      <c r="N83" s="222"/>
      <c r="O83" s="221"/>
      <c r="P83" s="222"/>
      <c r="Q83" s="221"/>
      <c r="R83" s="222"/>
      <c r="S83" s="221"/>
      <c r="T83" s="222"/>
      <c r="U83" s="221"/>
      <c r="V83" s="222"/>
      <c r="W83" s="221"/>
      <c r="X83" s="222"/>
      <c r="Y83" s="221"/>
      <c r="Z83" s="222"/>
      <c r="AA83" s="221"/>
      <c r="AB83" s="222"/>
      <c r="AC83" s="221"/>
      <c r="AD83" s="222"/>
      <c r="AE83" s="221"/>
      <c r="AF83" s="222"/>
      <c r="AG83" s="221"/>
      <c r="AH83" s="222"/>
      <c r="AI83" s="221"/>
      <c r="AJ83" s="222"/>
    </row>
    <row r="84" spans="1:36" x14ac:dyDescent="0.2">
      <c r="A84" s="216" t="s">
        <v>365</v>
      </c>
      <c r="B84" s="217">
        <v>2</v>
      </c>
      <c r="C84" s="218">
        <v>116.33</v>
      </c>
      <c r="D84" s="219"/>
      <c r="E84" s="218">
        <v>116330</v>
      </c>
      <c r="F84" s="219"/>
      <c r="G84" s="218"/>
      <c r="H84" s="219" t="s">
        <v>353</v>
      </c>
      <c r="I84" s="218"/>
      <c r="J84" s="219" t="s">
        <v>353</v>
      </c>
      <c r="K84" s="218"/>
      <c r="L84" s="219" t="s">
        <v>353</v>
      </c>
      <c r="M84" s="218"/>
      <c r="N84" s="219" t="s">
        <v>353</v>
      </c>
      <c r="O84" s="218"/>
      <c r="P84" s="219" t="s">
        <v>353</v>
      </c>
      <c r="Q84" s="218"/>
      <c r="R84" s="219" t="s">
        <v>353</v>
      </c>
      <c r="S84" s="218"/>
      <c r="T84" s="219" t="s">
        <v>353</v>
      </c>
      <c r="U84" s="218"/>
      <c r="V84" s="219" t="s">
        <v>353</v>
      </c>
      <c r="W84" s="218"/>
      <c r="X84" s="219" t="s">
        <v>353</v>
      </c>
      <c r="Y84" s="218"/>
      <c r="Z84" s="219" t="s">
        <v>353</v>
      </c>
      <c r="AA84" s="218"/>
      <c r="AB84" s="219" t="s">
        <v>353</v>
      </c>
      <c r="AC84" s="218"/>
      <c r="AD84" s="219" t="s">
        <v>353</v>
      </c>
      <c r="AE84" s="218"/>
      <c r="AF84" s="219" t="s">
        <v>353</v>
      </c>
      <c r="AG84" s="218">
        <v>47.372990630103999</v>
      </c>
      <c r="AH84" s="219"/>
      <c r="AI84" s="218">
        <v>1.8266040229035514</v>
      </c>
      <c r="AJ84" s="219"/>
    </row>
    <row r="85" spans="1:36" x14ac:dyDescent="0.2">
      <c r="A85" s="216" t="s">
        <v>366</v>
      </c>
      <c r="B85" s="217"/>
      <c r="C85" s="218">
        <v>22.381</v>
      </c>
      <c r="D85" s="219"/>
      <c r="E85" s="218">
        <v>22381</v>
      </c>
      <c r="F85" s="219"/>
      <c r="G85" s="218">
        <v>0.16920473773266001</v>
      </c>
      <c r="H85" s="219"/>
      <c r="I85" s="218">
        <v>0.20877028747906001</v>
      </c>
      <c r="J85" s="219"/>
      <c r="K85" s="218">
        <v>0.83110633060178996</v>
      </c>
      <c r="L85" s="219"/>
      <c r="M85" s="218">
        <v>2.1886099692701002</v>
      </c>
      <c r="N85" s="219"/>
      <c r="O85" s="218">
        <v>0.19117412776803999</v>
      </c>
      <c r="P85" s="219"/>
      <c r="Q85" s="218">
        <v>0.19424969575687001</v>
      </c>
      <c r="R85" s="219"/>
      <c r="S85" s="218">
        <v>1.203003471755</v>
      </c>
      <c r="T85" s="219"/>
      <c r="U85" s="218">
        <v>2.5114959397318999</v>
      </c>
      <c r="V85" s="219"/>
      <c r="W85" s="218">
        <v>0.24885963444206999</v>
      </c>
      <c r="X85" s="219"/>
      <c r="Y85" s="218">
        <v>0.24093441996848999</v>
      </c>
      <c r="Z85" s="219"/>
      <c r="AA85" s="218">
        <v>0.96814242300705</v>
      </c>
      <c r="AB85" s="219"/>
      <c r="AC85" s="218">
        <v>0.25519506049988</v>
      </c>
      <c r="AD85" s="219"/>
      <c r="AE85" s="218">
        <v>0.24706516421177999</v>
      </c>
      <c r="AF85" s="219"/>
      <c r="AG85" s="218">
        <v>37.790983423439002</v>
      </c>
      <c r="AH85" s="219"/>
      <c r="AI85" s="218">
        <v>0.35142460789653901</v>
      </c>
      <c r="AJ85" s="219"/>
    </row>
    <row r="86" spans="1:36" x14ac:dyDescent="0.2">
      <c r="A86" s="216" t="s">
        <v>367</v>
      </c>
      <c r="B86" s="217"/>
      <c r="C86" s="218">
        <v>225.1</v>
      </c>
      <c r="D86" s="219"/>
      <c r="E86" s="218">
        <v>225100</v>
      </c>
      <c r="F86" s="219"/>
      <c r="G86" s="218"/>
      <c r="H86" s="219" t="s">
        <v>353</v>
      </c>
      <c r="I86" s="218"/>
      <c r="J86" s="219" t="s">
        <v>353</v>
      </c>
      <c r="K86" s="218"/>
      <c r="L86" s="219" t="s">
        <v>353</v>
      </c>
      <c r="M86" s="218"/>
      <c r="N86" s="219" t="s">
        <v>353</v>
      </c>
      <c r="O86" s="218"/>
      <c r="P86" s="219" t="s">
        <v>353</v>
      </c>
      <c r="Q86" s="218"/>
      <c r="R86" s="219" t="s">
        <v>353</v>
      </c>
      <c r="S86" s="218"/>
      <c r="T86" s="219" t="s">
        <v>353</v>
      </c>
      <c r="U86" s="218"/>
      <c r="V86" s="219" t="s">
        <v>353</v>
      </c>
      <c r="W86" s="218">
        <v>0.44807203421796998</v>
      </c>
      <c r="X86" s="219"/>
      <c r="Y86" s="218">
        <v>0.28391606837154998</v>
      </c>
      <c r="Z86" s="219"/>
      <c r="AA86" s="218"/>
      <c r="AB86" s="219" t="s">
        <v>353</v>
      </c>
      <c r="AC86" s="218"/>
      <c r="AD86" s="219" t="s">
        <v>353</v>
      </c>
      <c r="AE86" s="218"/>
      <c r="AF86" s="219" t="s">
        <v>353</v>
      </c>
      <c r="AG86" s="218">
        <v>29.632034387585001</v>
      </c>
      <c r="AH86" s="219"/>
      <c r="AI86" s="218">
        <v>3.5345015520982499</v>
      </c>
      <c r="AJ86" s="219"/>
    </row>
    <row r="87" spans="1:36" x14ac:dyDescent="0.2">
      <c r="A87" s="216" t="s">
        <v>368</v>
      </c>
      <c r="B87" s="217"/>
      <c r="C87" s="218">
        <v>49.347999999999999</v>
      </c>
      <c r="D87" s="219"/>
      <c r="E87" s="218">
        <v>49348</v>
      </c>
      <c r="F87" s="219"/>
      <c r="G87" s="218"/>
      <c r="H87" s="219" t="s">
        <v>353</v>
      </c>
      <c r="I87" s="218"/>
      <c r="J87" s="219" t="s">
        <v>353</v>
      </c>
      <c r="K87" s="218"/>
      <c r="L87" s="219" t="s">
        <v>353</v>
      </c>
      <c r="M87" s="218"/>
      <c r="N87" s="219" t="s">
        <v>353</v>
      </c>
      <c r="O87" s="218"/>
      <c r="P87" s="219" t="s">
        <v>353</v>
      </c>
      <c r="Q87" s="218"/>
      <c r="R87" s="219" t="s">
        <v>353</v>
      </c>
      <c r="S87" s="218"/>
      <c r="T87" s="219" t="s">
        <v>353</v>
      </c>
      <c r="U87" s="218"/>
      <c r="V87" s="219" t="s">
        <v>353</v>
      </c>
      <c r="W87" s="218">
        <v>0.13559790368960001</v>
      </c>
      <c r="X87" s="219"/>
      <c r="Y87" s="218">
        <v>0.13078908647251</v>
      </c>
      <c r="Z87" s="219"/>
      <c r="AA87" s="218"/>
      <c r="AB87" s="219" t="s">
        <v>353</v>
      </c>
      <c r="AC87" s="218"/>
      <c r="AD87" s="219" t="s">
        <v>353</v>
      </c>
      <c r="AE87" s="218"/>
      <c r="AF87" s="219" t="s">
        <v>353</v>
      </c>
      <c r="AG87" s="218">
        <v>49.46502391181</v>
      </c>
      <c r="AH87" s="219"/>
      <c r="AI87" s="218">
        <v>0.77485820787625259</v>
      </c>
      <c r="AJ87" s="219"/>
    </row>
    <row r="88" spans="1:36" x14ac:dyDescent="0.2">
      <c r="A88" s="216" t="s">
        <v>369</v>
      </c>
      <c r="B88" s="217">
        <v>3</v>
      </c>
      <c r="C88" s="218">
        <v>7.6769999999999996</v>
      </c>
      <c r="D88" s="219"/>
      <c r="E88" s="218">
        <v>7677</v>
      </c>
      <c r="F88" s="219"/>
      <c r="G88" s="218"/>
      <c r="H88" s="219" t="s">
        <v>353</v>
      </c>
      <c r="I88" s="218"/>
      <c r="J88" s="219" t="s">
        <v>353</v>
      </c>
      <c r="K88" s="218"/>
      <c r="L88" s="219" t="s">
        <v>353</v>
      </c>
      <c r="M88" s="218"/>
      <c r="N88" s="219" t="s">
        <v>353</v>
      </c>
      <c r="O88" s="218"/>
      <c r="P88" s="219" t="s">
        <v>353</v>
      </c>
      <c r="Q88" s="218"/>
      <c r="R88" s="219" t="s">
        <v>353</v>
      </c>
      <c r="S88" s="218"/>
      <c r="T88" s="219" t="s">
        <v>353</v>
      </c>
      <c r="U88" s="218"/>
      <c r="V88" s="219" t="s">
        <v>353</v>
      </c>
      <c r="W88" s="218"/>
      <c r="X88" s="219" t="s">
        <v>353</v>
      </c>
      <c r="Y88" s="218">
        <v>0.10370625278431</v>
      </c>
      <c r="Z88" s="219"/>
      <c r="AA88" s="218"/>
      <c r="AB88" s="219" t="s">
        <v>353</v>
      </c>
      <c r="AC88" s="218"/>
      <c r="AD88" s="219" t="s">
        <v>353</v>
      </c>
      <c r="AE88" s="218"/>
      <c r="AF88" s="219" t="s">
        <v>353</v>
      </c>
      <c r="AG88" s="218">
        <v>72.567409144197001</v>
      </c>
      <c r="AH88" s="219"/>
      <c r="AI88" s="218">
        <v>0.12054361801625173</v>
      </c>
      <c r="AJ88" s="219"/>
    </row>
    <row r="89" spans="1:36" x14ac:dyDescent="0.2">
      <c r="A89" s="216" t="s">
        <v>370</v>
      </c>
      <c r="B89" s="217"/>
      <c r="C89" s="218">
        <v>69.004999999999995</v>
      </c>
      <c r="D89" s="219"/>
      <c r="E89" s="218">
        <v>69005</v>
      </c>
      <c r="F89" s="219"/>
      <c r="G89" s="218"/>
      <c r="H89" s="219" t="s">
        <v>353</v>
      </c>
      <c r="I89" s="218"/>
      <c r="J89" s="219" t="s">
        <v>353</v>
      </c>
      <c r="K89" s="218"/>
      <c r="L89" s="219" t="s">
        <v>353</v>
      </c>
      <c r="M89" s="218"/>
      <c r="N89" s="219" t="s">
        <v>353</v>
      </c>
      <c r="O89" s="218"/>
      <c r="P89" s="219" t="s">
        <v>353</v>
      </c>
      <c r="Q89" s="218"/>
      <c r="R89" s="219" t="s">
        <v>353</v>
      </c>
      <c r="S89" s="218"/>
      <c r="T89" s="219" t="s">
        <v>353</v>
      </c>
      <c r="U89" s="218"/>
      <c r="V89" s="219" t="s">
        <v>353</v>
      </c>
      <c r="W89" s="218">
        <v>4.3058074894405998</v>
      </c>
      <c r="X89" s="219"/>
      <c r="Y89" s="218">
        <v>4.7832493001233001</v>
      </c>
      <c r="Z89" s="219"/>
      <c r="AA89" s="218"/>
      <c r="AB89" s="219" t="s">
        <v>353</v>
      </c>
      <c r="AC89" s="218"/>
      <c r="AD89" s="219" t="s">
        <v>353</v>
      </c>
      <c r="AE89" s="218"/>
      <c r="AF89" s="219" t="s">
        <v>353</v>
      </c>
      <c r="AG89" s="218">
        <v>43.093978697196</v>
      </c>
      <c r="AH89" s="219"/>
      <c r="AI89" s="218">
        <v>1.0835107934364272</v>
      </c>
      <c r="AJ89" s="219"/>
    </row>
    <row r="90" spans="1:36" x14ac:dyDescent="0.2">
      <c r="A90" s="216" t="s">
        <v>371</v>
      </c>
      <c r="B90" s="217">
        <v>2</v>
      </c>
      <c r="C90" s="218">
        <v>40.712000000000003</v>
      </c>
      <c r="D90" s="219"/>
      <c r="E90" s="218">
        <v>40712</v>
      </c>
      <c r="F90" s="219"/>
      <c r="G90" s="218"/>
      <c r="H90" s="219" t="s">
        <v>353</v>
      </c>
      <c r="I90" s="218"/>
      <c r="J90" s="219" t="s">
        <v>353</v>
      </c>
      <c r="K90" s="218"/>
      <c r="L90" s="219" t="s">
        <v>353</v>
      </c>
      <c r="M90" s="218"/>
      <c r="N90" s="219" t="s">
        <v>353</v>
      </c>
      <c r="O90" s="218"/>
      <c r="P90" s="219" t="s">
        <v>353</v>
      </c>
      <c r="Q90" s="218"/>
      <c r="R90" s="219" t="s">
        <v>353</v>
      </c>
      <c r="S90" s="218"/>
      <c r="T90" s="219" t="s">
        <v>353</v>
      </c>
      <c r="U90" s="218"/>
      <c r="V90" s="219" t="s">
        <v>353</v>
      </c>
      <c r="W90" s="218"/>
      <c r="X90" s="219" t="s">
        <v>353</v>
      </c>
      <c r="Y90" s="218">
        <v>4.1209104923586004</v>
      </c>
      <c r="Z90" s="219"/>
      <c r="AA90" s="218"/>
      <c r="AB90" s="219" t="s">
        <v>353</v>
      </c>
      <c r="AC90" s="218"/>
      <c r="AD90" s="219" t="s">
        <v>353</v>
      </c>
      <c r="AE90" s="218"/>
      <c r="AF90" s="219" t="s">
        <v>353</v>
      </c>
      <c r="AG90" s="218">
        <v>47.047553546865998</v>
      </c>
      <c r="AH90" s="219"/>
      <c r="AI90" s="218">
        <v>0.63925645130619257</v>
      </c>
      <c r="AJ90" s="219"/>
    </row>
    <row r="91" spans="1:36" x14ac:dyDescent="0.2">
      <c r="A91" s="216" t="s">
        <v>372</v>
      </c>
      <c r="B91" s="235"/>
      <c r="C91" s="218"/>
      <c r="D91" s="219"/>
      <c r="E91" s="218">
        <v>6368649.0635821</v>
      </c>
      <c r="F91" s="219"/>
      <c r="G91" s="218"/>
      <c r="H91" s="219"/>
      <c r="I91" s="218"/>
      <c r="J91" s="219"/>
      <c r="K91" s="218"/>
      <c r="L91" s="219"/>
      <c r="M91" s="218"/>
      <c r="N91" s="219"/>
      <c r="O91" s="218"/>
      <c r="P91" s="219"/>
      <c r="Q91" s="218"/>
      <c r="R91" s="219"/>
      <c r="S91" s="218"/>
      <c r="T91" s="219"/>
      <c r="U91" s="218"/>
      <c r="V91" s="219"/>
      <c r="W91" s="218"/>
      <c r="X91" s="219"/>
      <c r="Y91" s="218"/>
      <c r="Z91" s="219"/>
      <c r="AA91" s="218"/>
      <c r="AB91" s="219"/>
      <c r="AC91" s="218"/>
      <c r="AD91" s="219"/>
      <c r="AE91" s="218"/>
      <c r="AF91" s="219"/>
      <c r="AG91" s="218"/>
      <c r="AH91" s="219"/>
      <c r="AI91" s="218"/>
      <c r="AJ91" s="219"/>
    </row>
    <row r="92" spans="1:36" x14ac:dyDescent="0.2">
      <c r="A92" s="236" t="s">
        <v>373</v>
      </c>
      <c r="B92" s="217"/>
      <c r="C92" s="218"/>
      <c r="D92" s="219"/>
      <c r="E92" s="218"/>
      <c r="F92" s="219"/>
      <c r="G92" s="218"/>
      <c r="H92" s="219"/>
      <c r="I92" s="218"/>
      <c r="J92" s="219"/>
      <c r="K92" s="218"/>
      <c r="L92" s="219"/>
      <c r="M92" s="218"/>
      <c r="N92" s="219"/>
      <c r="O92" s="218"/>
      <c r="P92" s="219"/>
      <c r="Q92" s="218"/>
      <c r="R92" s="219"/>
      <c r="S92" s="218"/>
      <c r="T92" s="219"/>
      <c r="U92" s="218"/>
      <c r="V92" s="219"/>
      <c r="W92" s="218"/>
      <c r="X92" s="219"/>
      <c r="Y92" s="218"/>
      <c r="Z92" s="219"/>
      <c r="AA92" s="218"/>
      <c r="AB92" s="219"/>
      <c r="AC92" s="218"/>
      <c r="AD92" s="219"/>
      <c r="AE92" s="218"/>
      <c r="AF92" s="219"/>
      <c r="AG92" s="218"/>
      <c r="AH92" s="219"/>
      <c r="AI92" s="218"/>
      <c r="AJ92" s="219"/>
    </row>
    <row r="93" spans="1:36" x14ac:dyDescent="0.2">
      <c r="A93" s="236" t="s">
        <v>374</v>
      </c>
      <c r="B93" s="237"/>
      <c r="C93" s="238"/>
      <c r="E93" s="238"/>
      <c r="G93" s="237"/>
      <c r="H93" s="239"/>
      <c r="I93" s="237"/>
      <c r="J93" s="239"/>
      <c r="K93" s="237"/>
      <c r="L93" s="239"/>
      <c r="M93" s="237"/>
      <c r="N93" s="239"/>
      <c r="O93" s="237"/>
      <c r="P93" s="239"/>
      <c r="Q93" s="237"/>
      <c r="R93" s="239"/>
      <c r="S93" s="237"/>
      <c r="T93" s="239"/>
      <c r="U93" s="237"/>
      <c r="V93" s="239"/>
      <c r="W93" s="240"/>
      <c r="X93" s="240"/>
      <c r="Y93" s="238"/>
    </row>
    <row r="94" spans="1:36" x14ac:dyDescent="0.2">
      <c r="A94" s="236" t="s">
        <v>375</v>
      </c>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row>
    <row r="95" spans="1:36" x14ac:dyDescent="0.2">
      <c r="A95" s="537" t="s">
        <v>376</v>
      </c>
      <c r="B95" s="537"/>
      <c r="C95" s="537"/>
      <c r="D95" s="537"/>
      <c r="E95" s="537"/>
      <c r="F95" s="537"/>
      <c r="G95" s="537"/>
      <c r="H95" s="537"/>
      <c r="I95" s="537"/>
      <c r="J95" s="537"/>
      <c r="K95" s="537"/>
      <c r="L95" s="537"/>
      <c r="M95" s="537"/>
      <c r="N95" s="537"/>
      <c r="O95" s="537"/>
      <c r="P95" s="537"/>
      <c r="Q95" s="537"/>
      <c r="R95" s="537"/>
      <c r="S95" s="537"/>
      <c r="T95" s="537"/>
      <c r="U95" s="537"/>
      <c r="V95" s="537"/>
      <c r="W95" s="537"/>
      <c r="X95" s="537"/>
      <c r="Y95" s="537"/>
      <c r="Z95" s="537"/>
      <c r="AA95" s="537"/>
      <c r="AB95" s="537"/>
      <c r="AC95" s="537"/>
      <c r="AD95" s="537"/>
      <c r="AE95" s="537"/>
      <c r="AF95" s="537"/>
      <c r="AG95" s="236"/>
      <c r="AH95" s="236"/>
      <c r="AI95" s="236"/>
      <c r="AJ95" s="236"/>
    </row>
    <row r="96" spans="1:36" x14ac:dyDescent="0.2">
      <c r="A96" s="538" t="s">
        <v>377</v>
      </c>
      <c r="B96" s="538"/>
      <c r="C96" s="538"/>
      <c r="D96" s="538"/>
      <c r="E96" s="538"/>
      <c r="F96" s="538"/>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36"/>
      <c r="AH96" s="236"/>
      <c r="AI96" s="236"/>
      <c r="AJ96" s="236"/>
    </row>
    <row r="97" spans="1:36" x14ac:dyDescent="0.2">
      <c r="A97" s="242" t="s">
        <v>378</v>
      </c>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36"/>
      <c r="AH97" s="236"/>
      <c r="AI97" s="236"/>
      <c r="AJ97" s="236"/>
    </row>
    <row r="98" spans="1:36" x14ac:dyDescent="0.2">
      <c r="A98" s="244"/>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row>
    <row r="100" spans="1:36" x14ac:dyDescent="0.2">
      <c r="C100" s="246"/>
    </row>
    <row r="101" spans="1:36" x14ac:dyDescent="0.2">
      <c r="C101" s="246"/>
    </row>
    <row r="102" spans="1:36" x14ac:dyDescent="0.2">
      <c r="C102" s="246"/>
    </row>
    <row r="103" spans="1:36" x14ac:dyDescent="0.2">
      <c r="C103" s="246"/>
    </row>
    <row r="104" spans="1:36" x14ac:dyDescent="0.2">
      <c r="C104" s="246"/>
    </row>
    <row r="105" spans="1:36" x14ac:dyDescent="0.2">
      <c r="C105" s="246"/>
    </row>
    <row r="106" spans="1:36" x14ac:dyDescent="0.2">
      <c r="C106" s="246"/>
    </row>
    <row r="107" spans="1:36" x14ac:dyDescent="0.2">
      <c r="C107" s="246"/>
    </row>
    <row r="108" spans="1:36" x14ac:dyDescent="0.2">
      <c r="C108" s="246"/>
    </row>
    <row r="109" spans="1:36" x14ac:dyDescent="0.2">
      <c r="C109" s="246"/>
    </row>
    <row r="110" spans="1:36" x14ac:dyDescent="0.2">
      <c r="C110" s="246"/>
    </row>
    <row r="111" spans="1:36" x14ac:dyDescent="0.2">
      <c r="C111" s="246"/>
    </row>
    <row r="112" spans="1:36" x14ac:dyDescent="0.2">
      <c r="C112" s="246"/>
    </row>
    <row r="113" spans="3:3" x14ac:dyDescent="0.2">
      <c r="C113" s="246"/>
    </row>
    <row r="114" spans="3:3" x14ac:dyDescent="0.2">
      <c r="C114" s="246"/>
    </row>
    <row r="115" spans="3:3" x14ac:dyDescent="0.2">
      <c r="C115" s="246"/>
    </row>
    <row r="116" spans="3:3" x14ac:dyDescent="0.2">
      <c r="C116" s="246"/>
    </row>
    <row r="117" spans="3:3" x14ac:dyDescent="0.2">
      <c r="C117" s="246"/>
    </row>
    <row r="118" spans="3:3" x14ac:dyDescent="0.2">
      <c r="C118" s="246"/>
    </row>
    <row r="119" spans="3:3" x14ac:dyDescent="0.2">
      <c r="C119" s="246"/>
    </row>
    <row r="120" spans="3:3" x14ac:dyDescent="0.2">
      <c r="C120" s="246"/>
    </row>
    <row r="121" spans="3:3" x14ac:dyDescent="0.2">
      <c r="C121" s="246"/>
    </row>
    <row r="122" spans="3:3" x14ac:dyDescent="0.2">
      <c r="C122" s="246"/>
    </row>
    <row r="123" spans="3:3" x14ac:dyDescent="0.2">
      <c r="C123" s="246"/>
    </row>
    <row r="124" spans="3:3" x14ac:dyDescent="0.2">
      <c r="C124" s="246"/>
    </row>
    <row r="125" spans="3:3" x14ac:dyDescent="0.2">
      <c r="C125" s="246"/>
    </row>
  </sheetData>
  <mergeCells count="25">
    <mergeCell ref="C33:D34"/>
    <mergeCell ref="E33:F34"/>
    <mergeCell ref="G33:Z33"/>
    <mergeCell ref="AA33:AB33"/>
    <mergeCell ref="AC33:AD33"/>
    <mergeCell ref="U34:V34"/>
    <mergeCell ref="W34:Z34"/>
    <mergeCell ref="A95:AF95"/>
    <mergeCell ref="A96:F96"/>
    <mergeCell ref="C35:N35"/>
    <mergeCell ref="O35:V35"/>
    <mergeCell ref="W35:X35"/>
    <mergeCell ref="Y35:Z35"/>
    <mergeCell ref="AA35:AJ35"/>
    <mergeCell ref="AA34:AJ34"/>
    <mergeCell ref="AE33:AF33"/>
    <mergeCell ref="AG33:AH33"/>
    <mergeCell ref="AI33:AJ33"/>
    <mergeCell ref="G34:H34"/>
    <mergeCell ref="I34:J34"/>
    <mergeCell ref="K34:L34"/>
    <mergeCell ref="M34:N34"/>
    <mergeCell ref="O34:P34"/>
    <mergeCell ref="Q34:R34"/>
    <mergeCell ref="S34:T3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E31F1-F7B2-4003-8032-DEB9F41EAE67}">
  <dimension ref="A1:AH113"/>
  <sheetViews>
    <sheetView zoomScaleNormal="100" workbookViewId="0"/>
  </sheetViews>
  <sheetFormatPr defaultColWidth="9.140625" defaultRowHeight="12.75" x14ac:dyDescent="0.2"/>
  <cols>
    <col min="1" max="1" width="15.85546875" style="280" customWidth="1"/>
    <col min="2" max="2" width="10.140625" style="280" customWidth="1"/>
    <col min="3" max="3" width="9.140625" style="280" customWidth="1"/>
    <col min="4" max="4" width="8.85546875" style="280" customWidth="1"/>
    <col min="5" max="5" width="9.140625" style="280" customWidth="1"/>
    <col min="6" max="6" width="2.42578125" style="280" customWidth="1"/>
    <col min="7" max="7" width="9.140625" style="280" customWidth="1"/>
    <col min="8" max="8" width="2.42578125" style="280" customWidth="1"/>
    <col min="9" max="9" width="12.85546875" style="280" customWidth="1"/>
    <col min="10" max="11" width="9.7109375" style="280" customWidth="1"/>
    <col min="12" max="12" width="9.140625" style="280" customWidth="1"/>
    <col min="13" max="13" width="7.28515625" style="280" customWidth="1"/>
    <col min="14" max="14" width="9.140625" style="280" customWidth="1"/>
    <col min="15" max="15" width="2.42578125" style="280" customWidth="1"/>
    <col min="16" max="16" width="9.140625" style="280" customWidth="1"/>
    <col min="17" max="17" width="2.42578125" style="280" customWidth="1"/>
    <col min="18" max="18" width="9.140625" style="280" customWidth="1"/>
    <col min="19" max="19" width="11.140625" style="280" customWidth="1"/>
    <col min="20" max="20" width="9.140625" style="280" customWidth="1"/>
    <col min="21" max="21" width="12.140625" style="280" customWidth="1"/>
    <col min="22" max="22" width="9.140625" style="280" customWidth="1"/>
    <col min="23" max="23" width="2.42578125" style="280" customWidth="1"/>
    <col min="24" max="24" width="9.140625" style="280" customWidth="1"/>
    <col min="25" max="25" width="2.42578125" style="280" customWidth="1"/>
    <col min="26" max="26" width="9.140625" style="280" customWidth="1"/>
    <col min="27" max="27" width="2.42578125" style="280" customWidth="1"/>
    <col min="28" max="28" width="9.140625" style="280" customWidth="1"/>
    <col min="29" max="29" width="3.42578125" style="280" customWidth="1"/>
    <col min="30" max="30" width="9.140625" style="280" customWidth="1"/>
    <col min="31" max="16384" width="9.140625" style="280"/>
  </cols>
  <sheetData>
    <row r="1" spans="1:21" x14ac:dyDescent="0.2">
      <c r="A1" s="17" t="s">
        <v>23</v>
      </c>
    </row>
    <row r="2" spans="1:21" x14ac:dyDescent="0.2">
      <c r="A2" s="280" t="s">
        <v>83</v>
      </c>
      <c r="B2" s="280" t="s">
        <v>379</v>
      </c>
    </row>
    <row r="4" spans="1:21" x14ac:dyDescent="0.2">
      <c r="A4" s="281"/>
    </row>
    <row r="5" spans="1:21" x14ac:dyDescent="0.2">
      <c r="B5" s="280" t="s">
        <v>380</v>
      </c>
      <c r="C5" s="280" t="s">
        <v>381</v>
      </c>
      <c r="D5" s="280" t="s">
        <v>382</v>
      </c>
      <c r="E5" s="280" t="s">
        <v>383</v>
      </c>
      <c r="I5" s="282"/>
      <c r="J5" s="282" t="s">
        <v>380</v>
      </c>
      <c r="K5" s="282" t="s">
        <v>384</v>
      </c>
      <c r="L5" s="282" t="s">
        <v>381</v>
      </c>
      <c r="M5" s="282" t="s">
        <v>382</v>
      </c>
      <c r="N5" s="282" t="s">
        <v>383</v>
      </c>
    </row>
    <row r="6" spans="1:21" x14ac:dyDescent="0.2">
      <c r="A6" s="283" t="s">
        <v>385</v>
      </c>
      <c r="B6" s="284">
        <v>29012.51</v>
      </c>
      <c r="C6" s="284">
        <v>1050.1120000000001</v>
      </c>
      <c r="D6" s="284">
        <v>21915.65</v>
      </c>
      <c r="E6" s="284">
        <v>51978.27</v>
      </c>
      <c r="I6" s="280" t="s">
        <v>96</v>
      </c>
      <c r="J6" s="285">
        <f>B6/1000</f>
        <v>29.012509999999999</v>
      </c>
      <c r="K6" s="286"/>
      <c r="L6" s="286">
        <f>C6/1000</f>
        <v>1.0501120000000002</v>
      </c>
      <c r="M6" s="286">
        <f>D6/1000</f>
        <v>21.915650000000003</v>
      </c>
      <c r="N6" s="285">
        <f>E6/1000</f>
        <v>51.978269999999995</v>
      </c>
      <c r="S6" s="285"/>
    </row>
    <row r="7" spans="1:21" x14ac:dyDescent="0.2">
      <c r="A7" s="283" t="s">
        <v>386</v>
      </c>
      <c r="B7" s="284">
        <v>12084.45</v>
      </c>
      <c r="C7" s="284">
        <v>0</v>
      </c>
      <c r="D7" s="284">
        <v>13961.53</v>
      </c>
      <c r="E7" s="284">
        <v>26045.98</v>
      </c>
      <c r="I7" s="280" t="s">
        <v>89</v>
      </c>
      <c r="J7" s="285">
        <f t="shared" ref="J7:J28" si="0">B7/1000</f>
        <v>12.08445</v>
      </c>
      <c r="K7" s="286"/>
      <c r="L7" s="286"/>
      <c r="M7" s="286">
        <f t="shared" ref="M7:N29" si="1">D7/1000</f>
        <v>13.96153</v>
      </c>
      <c r="N7" s="285">
        <f t="shared" si="1"/>
        <v>26.04598</v>
      </c>
      <c r="S7" s="285"/>
    </row>
    <row r="8" spans="1:21" x14ac:dyDescent="0.2">
      <c r="A8" s="283" t="s">
        <v>387</v>
      </c>
      <c r="B8" s="284">
        <v>9839.3160000000007</v>
      </c>
      <c r="C8" s="284">
        <v>1.5840369999999999</v>
      </c>
      <c r="D8" s="284">
        <v>11817.12</v>
      </c>
      <c r="E8" s="284">
        <v>21658.02</v>
      </c>
      <c r="I8" s="280" t="s">
        <v>88</v>
      </c>
      <c r="J8" s="285">
        <f t="shared" si="0"/>
        <v>9.8393160000000002</v>
      </c>
      <c r="K8" s="286"/>
      <c r="L8" s="287">
        <f>C8/1000</f>
        <v>1.5840369999999999E-3</v>
      </c>
      <c r="M8" s="286">
        <f t="shared" si="1"/>
        <v>11.817120000000001</v>
      </c>
      <c r="N8" s="285">
        <f t="shared" si="1"/>
        <v>21.65802</v>
      </c>
      <c r="S8" s="285"/>
    </row>
    <row r="9" spans="1:21" x14ac:dyDescent="0.2">
      <c r="A9" s="283" t="s">
        <v>388</v>
      </c>
      <c r="B9" s="284" t="s">
        <v>292</v>
      </c>
      <c r="C9" s="284" t="s">
        <v>292</v>
      </c>
      <c r="D9" s="284">
        <v>5795.6310000000003</v>
      </c>
      <c r="E9" s="284">
        <v>21329.11</v>
      </c>
      <c r="I9" s="280" t="s">
        <v>93</v>
      </c>
      <c r="J9" s="285"/>
      <c r="K9" s="286">
        <f>N9-M9</f>
        <v>15.533479</v>
      </c>
      <c r="L9" s="286"/>
      <c r="M9" s="286">
        <f t="shared" si="1"/>
        <v>5.7956310000000002</v>
      </c>
      <c r="N9" s="285">
        <f t="shared" si="1"/>
        <v>21.32911</v>
      </c>
      <c r="S9" s="285"/>
    </row>
    <row r="10" spans="1:21" x14ac:dyDescent="0.2">
      <c r="A10" s="283" t="s">
        <v>389</v>
      </c>
      <c r="B10" s="284">
        <v>12811.46</v>
      </c>
      <c r="C10" s="284">
        <v>948.50149999999996</v>
      </c>
      <c r="D10" s="284">
        <v>7321.7209999999995</v>
      </c>
      <c r="E10" s="284">
        <v>21081.68</v>
      </c>
      <c r="I10" s="280" t="s">
        <v>92</v>
      </c>
      <c r="J10" s="285">
        <f t="shared" si="0"/>
        <v>12.811459999999999</v>
      </c>
      <c r="K10" s="286"/>
      <c r="L10" s="286">
        <f>C10/1000</f>
        <v>0.9485015</v>
      </c>
      <c r="M10" s="286">
        <f t="shared" si="1"/>
        <v>7.3217209999999993</v>
      </c>
      <c r="N10" s="285">
        <f t="shared" si="1"/>
        <v>21.081679999999999</v>
      </c>
      <c r="R10" s="288"/>
      <c r="S10" s="285"/>
    </row>
    <row r="11" spans="1:21" x14ac:dyDescent="0.2">
      <c r="A11" s="283" t="s">
        <v>390</v>
      </c>
      <c r="B11" s="284">
        <v>13299.39</v>
      </c>
      <c r="C11" s="284" t="s">
        <v>292</v>
      </c>
      <c r="D11" s="284">
        <v>7589.2089999999998</v>
      </c>
      <c r="E11" s="284">
        <v>20888.599999999999</v>
      </c>
      <c r="I11" s="280" t="s">
        <v>91</v>
      </c>
      <c r="J11" s="285">
        <f t="shared" si="0"/>
        <v>13.299389999999999</v>
      </c>
      <c r="K11" s="286"/>
      <c r="L11" s="286"/>
      <c r="M11" s="286">
        <f t="shared" si="1"/>
        <v>7.5892089999999994</v>
      </c>
      <c r="N11" s="285">
        <f t="shared" si="1"/>
        <v>20.8886</v>
      </c>
      <c r="S11" s="285"/>
    </row>
    <row r="12" spans="1:21" x14ac:dyDescent="0.2">
      <c r="A12" s="283" t="s">
        <v>391</v>
      </c>
      <c r="B12" s="284">
        <v>10165.58</v>
      </c>
      <c r="C12" s="284">
        <v>981.9579</v>
      </c>
      <c r="D12" s="284">
        <v>8460.4390000000003</v>
      </c>
      <c r="E12" s="284">
        <v>19607.97</v>
      </c>
      <c r="I12" s="280" t="s">
        <v>95</v>
      </c>
      <c r="J12" s="285">
        <f t="shared" si="0"/>
        <v>10.16558</v>
      </c>
      <c r="K12" s="286"/>
      <c r="L12" s="286">
        <f>C12/1000</f>
        <v>0.98195790000000005</v>
      </c>
      <c r="M12" s="286">
        <f t="shared" si="1"/>
        <v>8.4604390000000009</v>
      </c>
      <c r="N12" s="285">
        <f t="shared" si="1"/>
        <v>19.607970000000002</v>
      </c>
      <c r="S12" s="285"/>
    </row>
    <row r="13" spans="1:21" x14ac:dyDescent="0.2">
      <c r="A13" s="289" t="s">
        <v>392</v>
      </c>
      <c r="B13" s="284">
        <v>11974.584538461542</v>
      </c>
      <c r="C13" s="284">
        <v>712.6771218076924</v>
      </c>
      <c r="D13" s="284">
        <v>6198.1604076923095</v>
      </c>
      <c r="E13" s="284">
        <v>18885.422067961543</v>
      </c>
      <c r="I13" s="288" t="s">
        <v>392</v>
      </c>
      <c r="J13" s="285">
        <f t="shared" si="0"/>
        <v>11.974584538461542</v>
      </c>
      <c r="K13" s="286"/>
      <c r="L13" s="286">
        <f>C13/1000</f>
        <v>0.71267712180769238</v>
      </c>
      <c r="M13" s="286">
        <f t="shared" si="1"/>
        <v>6.1981604076923098</v>
      </c>
      <c r="N13" s="285">
        <f t="shared" si="1"/>
        <v>18.885422067961542</v>
      </c>
      <c r="R13" s="288"/>
      <c r="S13" s="285"/>
      <c r="U13" s="288"/>
    </row>
    <row r="14" spans="1:21" x14ac:dyDescent="0.2">
      <c r="A14" s="289" t="s">
        <v>393</v>
      </c>
      <c r="B14" s="284">
        <v>10925.037052631578</v>
      </c>
      <c r="C14" s="284">
        <v>583.97260299999982</v>
      </c>
      <c r="D14" s="284">
        <v>6804.1898947368427</v>
      </c>
      <c r="E14" s="284">
        <v>18313.199550368423</v>
      </c>
      <c r="I14" s="288" t="s">
        <v>393</v>
      </c>
      <c r="J14" s="285">
        <f t="shared" si="0"/>
        <v>10.925037052631579</v>
      </c>
      <c r="K14" s="286"/>
      <c r="L14" s="286">
        <f>C14/1000</f>
        <v>0.58397260299999987</v>
      </c>
      <c r="M14" s="286">
        <f t="shared" si="1"/>
        <v>6.8041898947368429</v>
      </c>
      <c r="N14" s="285">
        <f t="shared" si="1"/>
        <v>18.313199550368424</v>
      </c>
      <c r="S14" s="285"/>
    </row>
    <row r="15" spans="1:21" x14ac:dyDescent="0.2">
      <c r="A15" s="283" t="s">
        <v>394</v>
      </c>
      <c r="B15" s="284">
        <v>11888.8</v>
      </c>
      <c r="C15" s="284">
        <v>841.70740000000001</v>
      </c>
      <c r="D15" s="284">
        <v>5405.4250000000002</v>
      </c>
      <c r="E15" s="284">
        <v>18135.93</v>
      </c>
      <c r="I15" s="280" t="s">
        <v>100</v>
      </c>
      <c r="J15" s="285">
        <f t="shared" si="0"/>
        <v>11.8888</v>
      </c>
      <c r="K15" s="286"/>
      <c r="L15" s="286">
        <f>C15/1000</f>
        <v>0.84170739999999999</v>
      </c>
      <c r="M15" s="286">
        <f t="shared" si="1"/>
        <v>5.4054250000000001</v>
      </c>
      <c r="N15" s="285">
        <f t="shared" si="1"/>
        <v>18.135930000000002</v>
      </c>
      <c r="S15" s="285"/>
      <c r="U15" s="288"/>
    </row>
    <row r="16" spans="1:21" x14ac:dyDescent="0.2">
      <c r="A16" s="283" t="s">
        <v>395</v>
      </c>
      <c r="B16" s="284">
        <v>9635.2990000000009</v>
      </c>
      <c r="C16" s="284">
        <v>0</v>
      </c>
      <c r="D16" s="284">
        <v>8493.1990000000005</v>
      </c>
      <c r="E16" s="284">
        <v>18128.5</v>
      </c>
      <c r="I16" s="280" t="s">
        <v>90</v>
      </c>
      <c r="J16" s="285">
        <f t="shared" si="0"/>
        <v>9.6352990000000016</v>
      </c>
      <c r="K16" s="286"/>
      <c r="L16" s="286"/>
      <c r="M16" s="286">
        <f t="shared" si="1"/>
        <v>8.4931990000000006</v>
      </c>
      <c r="N16" s="285">
        <f t="shared" si="1"/>
        <v>18.128499999999999</v>
      </c>
      <c r="S16" s="285"/>
    </row>
    <row r="17" spans="1:19" x14ac:dyDescent="0.2">
      <c r="A17" s="283" t="s">
        <v>396</v>
      </c>
      <c r="B17" s="284">
        <v>11230.27</v>
      </c>
      <c r="C17" s="284">
        <v>99.056520000000006</v>
      </c>
      <c r="D17" s="284">
        <v>6081.8590000000004</v>
      </c>
      <c r="E17" s="284">
        <v>17411.189999999999</v>
      </c>
      <c r="I17" s="280" t="s">
        <v>105</v>
      </c>
      <c r="J17" s="285">
        <f t="shared" si="0"/>
        <v>11.230270000000001</v>
      </c>
      <c r="K17" s="286"/>
      <c r="L17" s="286">
        <f>C17/1000</f>
        <v>9.9056520000000009E-2</v>
      </c>
      <c r="M17" s="286">
        <f t="shared" si="1"/>
        <v>6.0818590000000006</v>
      </c>
      <c r="N17" s="285">
        <f t="shared" si="1"/>
        <v>17.411189999999998</v>
      </c>
      <c r="S17" s="285"/>
    </row>
    <row r="18" spans="1:19" x14ac:dyDescent="0.2">
      <c r="A18" s="283" t="s">
        <v>397</v>
      </c>
      <c r="B18" s="284">
        <v>10885.32</v>
      </c>
      <c r="C18" s="284">
        <v>655.96500000000003</v>
      </c>
      <c r="D18" s="284">
        <v>5455.3109999999997</v>
      </c>
      <c r="E18" s="284">
        <v>16996.59</v>
      </c>
      <c r="I18" s="280" t="s">
        <v>97</v>
      </c>
      <c r="J18" s="285">
        <f t="shared" si="0"/>
        <v>10.88532</v>
      </c>
      <c r="K18" s="286"/>
      <c r="L18" s="286">
        <f>C18/1000</f>
        <v>0.65596500000000002</v>
      </c>
      <c r="M18" s="286">
        <f t="shared" si="1"/>
        <v>5.455311</v>
      </c>
      <c r="N18" s="285">
        <f t="shared" si="1"/>
        <v>16.996590000000001</v>
      </c>
      <c r="S18" s="285"/>
    </row>
    <row r="19" spans="1:19" x14ac:dyDescent="0.2">
      <c r="A19" s="283" t="s">
        <v>398</v>
      </c>
      <c r="B19" s="284">
        <v>9289.0959999999995</v>
      </c>
      <c r="C19" s="284">
        <v>932.85270000000003</v>
      </c>
      <c r="D19" s="284">
        <v>6529.8050000000003</v>
      </c>
      <c r="E19" s="284">
        <v>16751.75</v>
      </c>
      <c r="I19" s="280" t="s">
        <v>103</v>
      </c>
      <c r="J19" s="285">
        <f t="shared" si="0"/>
        <v>9.2890959999999989</v>
      </c>
      <c r="K19" s="286"/>
      <c r="L19" s="286">
        <f>C19/1000</f>
        <v>0.93285269999999998</v>
      </c>
      <c r="M19" s="286">
        <f t="shared" si="1"/>
        <v>6.5298050000000005</v>
      </c>
      <c r="N19" s="285">
        <f t="shared" si="1"/>
        <v>16.751750000000001</v>
      </c>
      <c r="S19" s="285"/>
    </row>
    <row r="20" spans="1:19" x14ac:dyDescent="0.2">
      <c r="A20" s="283" t="s">
        <v>399</v>
      </c>
      <c r="B20" s="284" t="s">
        <v>292</v>
      </c>
      <c r="C20" s="284" t="s">
        <v>292</v>
      </c>
      <c r="D20" s="284">
        <v>3393.4459999999999</v>
      </c>
      <c r="E20" s="284">
        <v>15266.82</v>
      </c>
      <c r="I20" s="280" t="s">
        <v>104</v>
      </c>
      <c r="J20" s="285"/>
      <c r="K20" s="286">
        <f>N20-M20</f>
        <v>11.873373999999998</v>
      </c>
      <c r="L20" s="286"/>
      <c r="M20" s="286">
        <f t="shared" si="1"/>
        <v>3.393446</v>
      </c>
      <c r="N20" s="285">
        <f t="shared" si="1"/>
        <v>15.266819999999999</v>
      </c>
      <c r="S20" s="285"/>
    </row>
    <row r="21" spans="1:19" x14ac:dyDescent="0.2">
      <c r="A21" s="283" t="s">
        <v>400</v>
      </c>
      <c r="B21" s="284">
        <v>10037.290000000001</v>
      </c>
      <c r="C21" s="284">
        <v>643.75959999999998</v>
      </c>
      <c r="D21" s="284">
        <v>3556.268</v>
      </c>
      <c r="E21" s="284">
        <v>14237.32</v>
      </c>
      <c r="I21" s="280" t="s">
        <v>107</v>
      </c>
      <c r="J21" s="285">
        <f t="shared" si="0"/>
        <v>10.03729</v>
      </c>
      <c r="K21" s="286"/>
      <c r="L21" s="286">
        <f t="shared" ref="L21:L28" si="2">C21/1000</f>
        <v>0.64375959999999999</v>
      </c>
      <c r="M21" s="286">
        <f t="shared" si="1"/>
        <v>3.5562680000000002</v>
      </c>
      <c r="N21" s="285">
        <f t="shared" si="1"/>
        <v>14.23732</v>
      </c>
      <c r="S21" s="285"/>
    </row>
    <row r="22" spans="1:19" x14ac:dyDescent="0.2">
      <c r="A22" s="283" t="s">
        <v>401</v>
      </c>
      <c r="B22" s="284">
        <v>8747.018</v>
      </c>
      <c r="C22" s="284">
        <v>230.94890000000001</v>
      </c>
      <c r="D22" s="284">
        <v>3933.748</v>
      </c>
      <c r="E22" s="284">
        <v>12911.71</v>
      </c>
      <c r="I22" s="280" t="s">
        <v>116</v>
      </c>
      <c r="J22" s="285">
        <f t="shared" si="0"/>
        <v>8.7470180000000006</v>
      </c>
      <c r="K22" s="286"/>
      <c r="L22" s="286">
        <f t="shared" si="2"/>
        <v>0.23094890000000001</v>
      </c>
      <c r="M22" s="286">
        <f t="shared" si="1"/>
        <v>3.933748</v>
      </c>
      <c r="N22" s="285">
        <f t="shared" si="1"/>
        <v>12.911709999999999</v>
      </c>
      <c r="S22" s="285"/>
    </row>
    <row r="23" spans="1:19" x14ac:dyDescent="0.2">
      <c r="A23" s="283" t="s">
        <v>402</v>
      </c>
      <c r="B23" s="284">
        <v>8012.8639999999996</v>
      </c>
      <c r="C23" s="284">
        <v>2019.81</v>
      </c>
      <c r="D23" s="284">
        <v>2716.355</v>
      </c>
      <c r="E23" s="284">
        <v>12749.03</v>
      </c>
      <c r="I23" s="280" t="s">
        <v>114</v>
      </c>
      <c r="J23" s="285">
        <f t="shared" si="0"/>
        <v>8.0128640000000004</v>
      </c>
      <c r="K23" s="286"/>
      <c r="L23" s="286">
        <f t="shared" si="2"/>
        <v>2.0198100000000001</v>
      </c>
      <c r="M23" s="286">
        <f t="shared" si="1"/>
        <v>2.7163550000000001</v>
      </c>
      <c r="N23" s="285">
        <f t="shared" si="1"/>
        <v>12.749030000000001</v>
      </c>
      <c r="S23" s="285"/>
    </row>
    <row r="24" spans="1:19" x14ac:dyDescent="0.2">
      <c r="A24" s="283" t="s">
        <v>403</v>
      </c>
      <c r="B24" s="284">
        <v>9132.4459999999999</v>
      </c>
      <c r="C24" s="284">
        <v>135.51580000000001</v>
      </c>
      <c r="D24" s="284">
        <v>2918.1880000000001</v>
      </c>
      <c r="E24" s="284">
        <v>12186.15</v>
      </c>
      <c r="I24" s="280" t="s">
        <v>117</v>
      </c>
      <c r="J24" s="285">
        <f t="shared" si="0"/>
        <v>9.1324459999999998</v>
      </c>
      <c r="K24" s="286"/>
      <c r="L24" s="286">
        <f t="shared" si="2"/>
        <v>0.13551580000000002</v>
      </c>
      <c r="M24" s="286">
        <f t="shared" si="1"/>
        <v>2.9181880000000002</v>
      </c>
      <c r="N24" s="285">
        <f t="shared" si="1"/>
        <v>12.18615</v>
      </c>
      <c r="S24" s="285"/>
    </row>
    <row r="25" spans="1:19" x14ac:dyDescent="0.2">
      <c r="A25" s="283" t="s">
        <v>404</v>
      </c>
      <c r="B25" s="284">
        <v>7654.3220000000001</v>
      </c>
      <c r="C25" s="284">
        <v>446.66219999999998</v>
      </c>
      <c r="D25" s="284">
        <v>4076.4540000000002</v>
      </c>
      <c r="E25" s="284">
        <v>12177.44</v>
      </c>
      <c r="I25" s="280" t="s">
        <v>106</v>
      </c>
      <c r="J25" s="285">
        <f t="shared" si="0"/>
        <v>7.6543220000000005</v>
      </c>
      <c r="K25" s="286"/>
      <c r="L25" s="286">
        <f t="shared" si="2"/>
        <v>0.44666220000000001</v>
      </c>
      <c r="M25" s="286">
        <f t="shared" si="1"/>
        <v>4.076454</v>
      </c>
      <c r="N25" s="285">
        <f t="shared" si="1"/>
        <v>12.177440000000001</v>
      </c>
      <c r="S25" s="285"/>
    </row>
    <row r="26" spans="1:19" x14ac:dyDescent="0.2">
      <c r="A26" s="283" t="s">
        <v>405</v>
      </c>
      <c r="B26" s="284">
        <v>8643.1769999999997</v>
      </c>
      <c r="C26" s="284">
        <v>625.64260000000002</v>
      </c>
      <c r="D26" s="284">
        <v>2838.5279999999998</v>
      </c>
      <c r="E26" s="284">
        <v>12107.35</v>
      </c>
      <c r="I26" s="280" t="s">
        <v>112</v>
      </c>
      <c r="J26" s="285">
        <f t="shared" si="0"/>
        <v>8.6431769999999997</v>
      </c>
      <c r="K26" s="286"/>
      <c r="L26" s="286">
        <f t="shared" si="2"/>
        <v>0.62564260000000005</v>
      </c>
      <c r="M26" s="286">
        <f t="shared" si="1"/>
        <v>2.8385279999999997</v>
      </c>
      <c r="N26" s="285">
        <f t="shared" si="1"/>
        <v>12.10735</v>
      </c>
      <c r="S26" s="285"/>
    </row>
    <row r="27" spans="1:19" x14ac:dyDescent="0.2">
      <c r="A27" s="283" t="s">
        <v>406</v>
      </c>
      <c r="B27" s="284">
        <v>8432.27</v>
      </c>
      <c r="C27" s="284">
        <v>405.35129999999998</v>
      </c>
      <c r="D27" s="284">
        <v>3020.4140000000002</v>
      </c>
      <c r="E27" s="284">
        <v>11858.04</v>
      </c>
      <c r="I27" s="280" t="s">
        <v>109</v>
      </c>
      <c r="J27" s="285">
        <f t="shared" si="0"/>
        <v>8.4322700000000008</v>
      </c>
      <c r="K27" s="286"/>
      <c r="L27" s="286">
        <f t="shared" si="2"/>
        <v>0.40535129999999997</v>
      </c>
      <c r="M27" s="286">
        <f t="shared" si="1"/>
        <v>3.0204140000000002</v>
      </c>
      <c r="N27" s="285">
        <f t="shared" si="1"/>
        <v>11.858040000000001</v>
      </c>
      <c r="S27" s="285"/>
    </row>
    <row r="28" spans="1:19" x14ac:dyDescent="0.2">
      <c r="A28" s="283" t="s">
        <v>407</v>
      </c>
      <c r="B28" s="284">
        <v>6774.826</v>
      </c>
      <c r="C28" s="284">
        <v>1076.0519999999999</v>
      </c>
      <c r="D28" s="284">
        <v>3188.3850000000002</v>
      </c>
      <c r="E28" s="284">
        <v>11039.26</v>
      </c>
      <c r="I28" s="280" t="s">
        <v>110</v>
      </c>
      <c r="J28" s="285">
        <f t="shared" si="0"/>
        <v>6.774826</v>
      </c>
      <c r="K28" s="286"/>
      <c r="L28" s="286">
        <f t="shared" si="2"/>
        <v>1.076052</v>
      </c>
      <c r="M28" s="286">
        <f t="shared" si="1"/>
        <v>3.1883850000000002</v>
      </c>
      <c r="N28" s="285">
        <f t="shared" si="1"/>
        <v>11.039260000000001</v>
      </c>
      <c r="S28" s="285"/>
    </row>
    <row r="29" spans="1:19" x14ac:dyDescent="0.2">
      <c r="A29" s="283" t="s">
        <v>408</v>
      </c>
      <c r="B29" s="284" t="s">
        <v>292</v>
      </c>
      <c r="C29" s="284" t="s">
        <v>292</v>
      </c>
      <c r="D29" s="284">
        <v>1654.5650000000001</v>
      </c>
      <c r="E29" s="284">
        <v>4192.4269999999997</v>
      </c>
      <c r="I29" s="280" t="s">
        <v>111</v>
      </c>
      <c r="J29" s="285"/>
      <c r="K29" s="286">
        <f>N29-M29</f>
        <v>2.5378619999999996</v>
      </c>
      <c r="L29" s="286"/>
      <c r="M29" s="286">
        <f t="shared" si="1"/>
        <v>1.6545650000000001</v>
      </c>
      <c r="N29" s="285">
        <f t="shared" si="1"/>
        <v>4.1924269999999995</v>
      </c>
      <c r="S29" s="285"/>
    </row>
    <row r="34" spans="1:34" x14ac:dyDescent="0.2">
      <c r="A34" s="255" t="s">
        <v>233</v>
      </c>
    </row>
    <row r="35" spans="1:34" x14ac:dyDescent="0.2">
      <c r="A35" s="290" t="s">
        <v>409</v>
      </c>
    </row>
    <row r="36" spans="1:34" x14ac:dyDescent="0.2">
      <c r="A36" s="291" t="s">
        <v>410</v>
      </c>
    </row>
    <row r="37" spans="1:34" ht="11.25" customHeight="1" x14ac:dyDescent="0.2">
      <c r="C37" s="543" t="s">
        <v>411</v>
      </c>
      <c r="D37" s="543"/>
      <c r="E37" s="543"/>
      <c r="F37" s="543"/>
      <c r="G37" s="543"/>
      <c r="H37" s="543"/>
      <c r="I37" s="543" t="s">
        <v>412</v>
      </c>
      <c r="J37" s="543"/>
      <c r="K37" s="543"/>
      <c r="L37" s="543"/>
      <c r="M37" s="543"/>
      <c r="N37" s="543"/>
      <c r="O37" s="543"/>
      <c r="P37" s="543"/>
      <c r="Q37" s="543"/>
      <c r="R37" s="543"/>
      <c r="S37" s="543"/>
      <c r="T37" s="543" t="s">
        <v>413</v>
      </c>
      <c r="U37" s="543"/>
      <c r="V37" s="543"/>
      <c r="W37" s="543"/>
      <c r="X37" s="543"/>
      <c r="Y37" s="543"/>
      <c r="Z37" s="543"/>
      <c r="AA37" s="543"/>
      <c r="AB37" s="543"/>
      <c r="AC37" s="543"/>
    </row>
    <row r="38" spans="1:34" ht="24" customHeight="1" x14ac:dyDescent="0.2">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543"/>
      <c r="AB38" s="543"/>
      <c r="AC38" s="543"/>
    </row>
    <row r="39" spans="1:34" ht="11.25" customHeight="1" x14ac:dyDescent="0.2">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row>
    <row r="40" spans="1:34" ht="24" customHeight="1" x14ac:dyDescent="0.2">
      <c r="C40" s="543" t="s">
        <v>414</v>
      </c>
      <c r="D40" s="543"/>
      <c r="E40" s="543" t="s">
        <v>415</v>
      </c>
      <c r="F40" s="543"/>
      <c r="G40" s="543" t="s">
        <v>416</v>
      </c>
      <c r="H40" s="543"/>
      <c r="I40" s="543" t="s">
        <v>414</v>
      </c>
      <c r="J40" s="543"/>
      <c r="K40" s="294"/>
      <c r="L40" s="543" t="s">
        <v>415</v>
      </c>
      <c r="M40" s="543"/>
      <c r="N40" s="543" t="s">
        <v>417</v>
      </c>
      <c r="O40" s="543"/>
      <c r="P40" s="543" t="s">
        <v>416</v>
      </c>
      <c r="Q40" s="543"/>
      <c r="R40" s="543" t="s">
        <v>418</v>
      </c>
      <c r="S40" s="543"/>
      <c r="T40" s="543" t="s">
        <v>414</v>
      </c>
      <c r="U40" s="543"/>
      <c r="V40" s="543" t="s">
        <v>415</v>
      </c>
      <c r="W40" s="543"/>
      <c r="X40" s="543" t="s">
        <v>417</v>
      </c>
      <c r="Y40" s="543"/>
      <c r="Z40" s="543" t="s">
        <v>416</v>
      </c>
      <c r="AA40" s="543"/>
      <c r="AB40" s="543" t="s">
        <v>418</v>
      </c>
      <c r="AC40" s="543"/>
    </row>
    <row r="41" spans="1:34" x14ac:dyDescent="0.2">
      <c r="A41" s="280" t="s">
        <v>318</v>
      </c>
      <c r="C41" s="542">
        <v>1</v>
      </c>
      <c r="D41" s="542"/>
      <c r="E41" s="542">
        <v>2</v>
      </c>
      <c r="F41" s="542"/>
      <c r="G41" s="542">
        <v>3</v>
      </c>
      <c r="H41" s="542"/>
      <c r="I41" s="542">
        <v>4</v>
      </c>
      <c r="J41" s="542"/>
      <c r="K41" s="468"/>
      <c r="L41" s="542">
        <v>5</v>
      </c>
      <c r="M41" s="542"/>
      <c r="N41" s="542">
        <v>6</v>
      </c>
      <c r="O41" s="542"/>
      <c r="P41" s="542">
        <v>7</v>
      </c>
      <c r="Q41" s="542"/>
      <c r="R41" s="542">
        <v>8</v>
      </c>
      <c r="S41" s="542"/>
      <c r="T41" s="542">
        <v>9</v>
      </c>
      <c r="U41" s="542"/>
      <c r="V41" s="542">
        <v>10</v>
      </c>
      <c r="W41" s="542"/>
      <c r="X41" s="542">
        <v>11</v>
      </c>
      <c r="Y41" s="542"/>
      <c r="Z41" s="542">
        <v>12</v>
      </c>
      <c r="AA41" s="542"/>
      <c r="AB41" s="542">
        <v>13</v>
      </c>
      <c r="AC41" s="542"/>
      <c r="AE41" s="280" t="s">
        <v>380</v>
      </c>
      <c r="AF41" s="280" t="s">
        <v>381</v>
      </c>
      <c r="AG41" s="280" t="s">
        <v>382</v>
      </c>
      <c r="AH41" s="280" t="s">
        <v>383</v>
      </c>
    </row>
    <row r="42" spans="1:34" x14ac:dyDescent="0.2">
      <c r="A42" s="280" t="s">
        <v>349</v>
      </c>
      <c r="B42" s="469"/>
      <c r="C42" s="284">
        <v>12348.2</v>
      </c>
      <c r="D42" s="284" t="s">
        <v>292</v>
      </c>
      <c r="E42" s="284">
        <v>147.91329999999999</v>
      </c>
      <c r="F42" s="284" t="s">
        <v>292</v>
      </c>
      <c r="G42" s="284">
        <v>12496.11</v>
      </c>
      <c r="H42" s="284" t="s">
        <v>292</v>
      </c>
      <c r="I42" s="284">
        <v>13157.94</v>
      </c>
      <c r="J42" s="284" t="s">
        <v>292</v>
      </c>
      <c r="K42" s="284"/>
      <c r="L42" s="284">
        <v>823.24180000000001</v>
      </c>
      <c r="M42" s="284" t="s">
        <v>292</v>
      </c>
      <c r="N42" s="284">
        <v>6644.085</v>
      </c>
      <c r="O42" s="284" t="s">
        <v>292</v>
      </c>
      <c r="P42" s="284">
        <v>20625.27</v>
      </c>
      <c r="Q42" s="284" t="s">
        <v>292</v>
      </c>
      <c r="R42" s="284">
        <v>13981.18</v>
      </c>
      <c r="S42" s="284" t="s">
        <v>292</v>
      </c>
      <c r="T42" s="284">
        <v>12525.66</v>
      </c>
      <c r="U42" s="284" t="s">
        <v>292</v>
      </c>
      <c r="V42" s="284">
        <v>295.91230000000002</v>
      </c>
      <c r="W42" s="284" t="s">
        <v>292</v>
      </c>
      <c r="X42" s="284">
        <v>1456.059</v>
      </c>
      <c r="Y42" s="284" t="s">
        <v>292</v>
      </c>
      <c r="Z42" s="284">
        <v>14277.63</v>
      </c>
      <c r="AA42" s="284" t="s">
        <v>292</v>
      </c>
      <c r="AB42" s="284">
        <v>12821.57</v>
      </c>
      <c r="AC42" s="284" t="s">
        <v>292</v>
      </c>
      <c r="AD42" s="280" t="s">
        <v>349</v>
      </c>
      <c r="AE42" s="284">
        <f>I42</f>
        <v>13157.94</v>
      </c>
      <c r="AF42" s="284">
        <f>L42</f>
        <v>823.24180000000001</v>
      </c>
      <c r="AG42" s="284">
        <f>N42</f>
        <v>6644.085</v>
      </c>
      <c r="AH42" s="284">
        <f>P42</f>
        <v>20625.27</v>
      </c>
    </row>
    <row r="43" spans="1:34" x14ac:dyDescent="0.2">
      <c r="A43" s="280" t="s">
        <v>261</v>
      </c>
      <c r="B43" s="469"/>
      <c r="C43" s="284" t="s">
        <v>292</v>
      </c>
      <c r="D43" s="284" t="s">
        <v>353</v>
      </c>
      <c r="E43" s="284" t="s">
        <v>292</v>
      </c>
      <c r="F43" s="284" t="s">
        <v>353</v>
      </c>
      <c r="G43" s="284">
        <v>15375.13</v>
      </c>
      <c r="H43" s="284" t="s">
        <v>292</v>
      </c>
      <c r="I43" s="284" t="s">
        <v>292</v>
      </c>
      <c r="J43" s="284" t="s">
        <v>419</v>
      </c>
      <c r="K43" s="284"/>
      <c r="L43" s="284" t="s">
        <v>292</v>
      </c>
      <c r="M43" s="284" t="s">
        <v>419</v>
      </c>
      <c r="N43" s="284">
        <v>5795.6310000000003</v>
      </c>
      <c r="O43" s="284" t="s">
        <v>292</v>
      </c>
      <c r="P43" s="284">
        <v>21329.11</v>
      </c>
      <c r="Q43" s="284" t="s">
        <v>292</v>
      </c>
      <c r="R43" s="284">
        <v>15533.48</v>
      </c>
      <c r="S43" s="284" t="s">
        <v>292</v>
      </c>
      <c r="T43" s="284" t="s">
        <v>292</v>
      </c>
      <c r="U43" s="284" t="s">
        <v>420</v>
      </c>
      <c r="V43" s="284" t="s">
        <v>292</v>
      </c>
      <c r="W43" s="284" t="s">
        <v>420</v>
      </c>
      <c r="X43" s="284">
        <v>1744.33</v>
      </c>
      <c r="Y43" s="284" t="s">
        <v>292</v>
      </c>
      <c r="Z43" s="284">
        <v>17167.12</v>
      </c>
      <c r="AA43" s="284" t="s">
        <v>292</v>
      </c>
      <c r="AB43" s="284">
        <v>15422.79</v>
      </c>
      <c r="AC43" s="284" t="s">
        <v>292</v>
      </c>
      <c r="AD43" s="280" t="s">
        <v>261</v>
      </c>
      <c r="AE43" s="284" t="str">
        <f t="shared" ref="AE43:AE82" si="3">I43</f>
        <v/>
      </c>
      <c r="AF43" s="284" t="str">
        <f t="shared" ref="AF43:AF82" si="4">L43</f>
        <v/>
      </c>
      <c r="AG43" s="284">
        <f t="shared" ref="AG43:AG82" si="5">N43</f>
        <v>5795.6310000000003</v>
      </c>
      <c r="AH43" s="284">
        <f t="shared" ref="AH43:AH82" si="6">P43</f>
        <v>21329.11</v>
      </c>
    </row>
    <row r="44" spans="1:34" x14ac:dyDescent="0.2">
      <c r="A44" s="280" t="s">
        <v>241</v>
      </c>
      <c r="B44" s="469"/>
      <c r="C44" s="284">
        <v>13119.3</v>
      </c>
      <c r="D44" s="284" t="s">
        <v>292</v>
      </c>
      <c r="E44" s="284">
        <v>447.9984</v>
      </c>
      <c r="F44" s="284" t="s">
        <v>292</v>
      </c>
      <c r="G44" s="284">
        <v>13567.3</v>
      </c>
      <c r="H44" s="284" t="s">
        <v>292</v>
      </c>
      <c r="I44" s="284">
        <v>12811.46</v>
      </c>
      <c r="J44" s="284" t="s">
        <v>292</v>
      </c>
      <c r="K44" s="284"/>
      <c r="L44" s="284">
        <v>948.50149999999996</v>
      </c>
      <c r="M44" s="284" t="s">
        <v>292</v>
      </c>
      <c r="N44" s="284">
        <v>7321.7209999999995</v>
      </c>
      <c r="O44" s="284" t="s">
        <v>292</v>
      </c>
      <c r="P44" s="284">
        <v>21081.68</v>
      </c>
      <c r="Q44" s="284" t="s">
        <v>292</v>
      </c>
      <c r="R44" s="284">
        <v>13759.96</v>
      </c>
      <c r="S44" s="284" t="s">
        <v>292</v>
      </c>
      <c r="T44" s="284">
        <v>13059.64</v>
      </c>
      <c r="U44" s="284" t="s">
        <v>292</v>
      </c>
      <c r="V44" s="284">
        <v>544.9905</v>
      </c>
      <c r="W44" s="284" t="s">
        <v>292</v>
      </c>
      <c r="X44" s="284">
        <v>1418.8710000000001</v>
      </c>
      <c r="Y44" s="284" t="s">
        <v>292</v>
      </c>
      <c r="Z44" s="284">
        <v>15023.5</v>
      </c>
      <c r="AA44" s="284" t="s">
        <v>292</v>
      </c>
      <c r="AB44" s="284">
        <v>13604.63</v>
      </c>
      <c r="AC44" s="284" t="s">
        <v>292</v>
      </c>
      <c r="AD44" s="280" t="s">
        <v>241</v>
      </c>
      <c r="AE44" s="284">
        <f t="shared" si="3"/>
        <v>12811.46</v>
      </c>
      <c r="AF44" s="284">
        <f t="shared" si="4"/>
        <v>948.50149999999996</v>
      </c>
      <c r="AG44" s="284">
        <f t="shared" si="5"/>
        <v>7321.7209999999995</v>
      </c>
      <c r="AH44" s="284">
        <f t="shared" si="6"/>
        <v>21081.68</v>
      </c>
    </row>
    <row r="45" spans="1:34" x14ac:dyDescent="0.2">
      <c r="A45" s="280" t="s">
        <v>357</v>
      </c>
      <c r="B45" s="469">
        <v>1</v>
      </c>
      <c r="C45" s="284">
        <v>11279.12</v>
      </c>
      <c r="D45" s="284" t="s">
        <v>421</v>
      </c>
      <c r="E45" s="284">
        <v>526.56370000000004</v>
      </c>
      <c r="F45" s="284" t="s">
        <v>421</v>
      </c>
      <c r="G45" s="284">
        <v>11805.69</v>
      </c>
      <c r="H45" s="284" t="s">
        <v>421</v>
      </c>
      <c r="I45" s="284" t="s">
        <v>292</v>
      </c>
      <c r="J45" s="284" t="s">
        <v>419</v>
      </c>
      <c r="K45" s="284"/>
      <c r="L45" s="284" t="s">
        <v>292</v>
      </c>
      <c r="M45" s="284" t="s">
        <v>419</v>
      </c>
      <c r="N45" s="284" t="s">
        <v>292</v>
      </c>
      <c r="O45" s="284" t="s">
        <v>419</v>
      </c>
      <c r="P45" s="284">
        <v>22334.720000000001</v>
      </c>
      <c r="Q45" s="284" t="s">
        <v>292</v>
      </c>
      <c r="R45" s="284" t="s">
        <v>292</v>
      </c>
      <c r="S45" s="284" t="s">
        <v>353</v>
      </c>
      <c r="T45" s="284" t="s">
        <v>292</v>
      </c>
      <c r="U45" s="284" t="s">
        <v>420</v>
      </c>
      <c r="V45" s="284" t="s">
        <v>292</v>
      </c>
      <c r="W45" s="284" t="s">
        <v>420</v>
      </c>
      <c r="X45" s="284" t="s">
        <v>292</v>
      </c>
      <c r="Y45" s="284" t="s">
        <v>420</v>
      </c>
      <c r="Z45" s="284">
        <v>14390.7</v>
      </c>
      <c r="AA45" s="284" t="s">
        <v>421</v>
      </c>
      <c r="AB45" s="284" t="s">
        <v>292</v>
      </c>
      <c r="AC45" s="284" t="s">
        <v>353</v>
      </c>
      <c r="AD45" s="280" t="s">
        <v>357</v>
      </c>
      <c r="AE45" s="284" t="str">
        <f t="shared" si="3"/>
        <v/>
      </c>
      <c r="AF45" s="284" t="str">
        <f t="shared" si="4"/>
        <v/>
      </c>
      <c r="AG45" s="284" t="str">
        <f t="shared" si="5"/>
        <v/>
      </c>
      <c r="AH45" s="284">
        <f t="shared" si="6"/>
        <v>22334.720000000001</v>
      </c>
    </row>
    <row r="46" spans="1:34" x14ac:dyDescent="0.2">
      <c r="A46" s="280" t="s">
        <v>350</v>
      </c>
      <c r="B46" s="469"/>
      <c r="C46" s="284">
        <v>5577.5230000000001</v>
      </c>
      <c r="D46" s="284"/>
      <c r="E46" s="284">
        <v>430.3981</v>
      </c>
      <c r="F46" s="284" t="s">
        <v>292</v>
      </c>
      <c r="G46" s="284">
        <v>6007.9210000000003</v>
      </c>
      <c r="H46" s="284"/>
      <c r="I46" s="284">
        <v>9567.393</v>
      </c>
      <c r="J46" s="284"/>
      <c r="K46" s="284"/>
      <c r="L46" s="284">
        <v>304.38740000000001</v>
      </c>
      <c r="M46" s="284" t="s">
        <v>292</v>
      </c>
      <c r="N46" s="284">
        <v>381.57659999999998</v>
      </c>
      <c r="O46" s="284" t="s">
        <v>292</v>
      </c>
      <c r="P46" s="284">
        <v>10253.36</v>
      </c>
      <c r="Q46" s="284"/>
      <c r="R46" s="284">
        <v>9871.7800000000007</v>
      </c>
      <c r="S46" s="284"/>
      <c r="T46" s="284">
        <v>6734.4179999999997</v>
      </c>
      <c r="U46" s="284"/>
      <c r="V46" s="284">
        <v>393.8603</v>
      </c>
      <c r="W46" s="284" t="s">
        <v>292</v>
      </c>
      <c r="X46" s="284">
        <v>110.6413</v>
      </c>
      <c r="Y46" s="284" t="s">
        <v>292</v>
      </c>
      <c r="Z46" s="284">
        <v>7238.92</v>
      </c>
      <c r="AA46" s="284"/>
      <c r="AB46" s="284">
        <v>7128.2790000000005</v>
      </c>
      <c r="AC46" s="284"/>
      <c r="AD46" s="280" t="s">
        <v>350</v>
      </c>
      <c r="AE46" s="284">
        <f t="shared" si="3"/>
        <v>9567.393</v>
      </c>
      <c r="AF46" s="284">
        <f t="shared" si="4"/>
        <v>304.38740000000001</v>
      </c>
      <c r="AG46" s="284">
        <f t="shared" si="5"/>
        <v>381.57659999999998</v>
      </c>
      <c r="AH46" s="284">
        <f t="shared" si="6"/>
        <v>10253.36</v>
      </c>
    </row>
    <row r="47" spans="1:34" x14ac:dyDescent="0.2">
      <c r="A47" s="280" t="s">
        <v>358</v>
      </c>
      <c r="B47" s="469"/>
      <c r="C47" s="284">
        <v>3599.9960000000001</v>
      </c>
      <c r="D47" s="284" t="s">
        <v>292</v>
      </c>
      <c r="E47" s="284">
        <v>137.3339</v>
      </c>
      <c r="F47" s="284" t="s">
        <v>292</v>
      </c>
      <c r="G47" s="284">
        <v>3737.33</v>
      </c>
      <c r="H47" s="284" t="s">
        <v>292</v>
      </c>
      <c r="I47" s="284" t="s">
        <v>292</v>
      </c>
      <c r="J47" s="284" t="s">
        <v>419</v>
      </c>
      <c r="K47" s="284"/>
      <c r="L47" s="284" t="s">
        <v>292</v>
      </c>
      <c r="M47" s="284" t="s">
        <v>419</v>
      </c>
      <c r="N47" s="284" t="s">
        <v>292</v>
      </c>
      <c r="O47" s="284" t="s">
        <v>353</v>
      </c>
      <c r="P47" s="284">
        <v>4601.4759999999997</v>
      </c>
      <c r="Q47" s="284" t="s">
        <v>292</v>
      </c>
      <c r="R47" s="284" t="s">
        <v>292</v>
      </c>
      <c r="S47" s="284" t="s">
        <v>353</v>
      </c>
      <c r="T47" s="284" t="s">
        <v>292</v>
      </c>
      <c r="U47" s="284" t="s">
        <v>420</v>
      </c>
      <c r="V47" s="284" t="s">
        <v>292</v>
      </c>
      <c r="W47" s="284" t="s">
        <v>420</v>
      </c>
      <c r="X47" s="284" t="s">
        <v>292</v>
      </c>
      <c r="Y47" s="284" t="s">
        <v>353</v>
      </c>
      <c r="Z47" s="284">
        <v>3916.3240000000001</v>
      </c>
      <c r="AA47" s="284" t="s">
        <v>292</v>
      </c>
      <c r="AB47" s="284" t="s">
        <v>292</v>
      </c>
      <c r="AC47" s="284" t="s">
        <v>353</v>
      </c>
      <c r="AD47" s="280" t="s">
        <v>358</v>
      </c>
      <c r="AE47" s="284" t="str">
        <f t="shared" si="3"/>
        <v/>
      </c>
      <c r="AF47" s="284" t="str">
        <f t="shared" si="4"/>
        <v/>
      </c>
      <c r="AG47" s="284" t="str">
        <f t="shared" si="5"/>
        <v/>
      </c>
      <c r="AH47" s="284">
        <f t="shared" si="6"/>
        <v>4601.4759999999997</v>
      </c>
    </row>
    <row r="48" spans="1:34" x14ac:dyDescent="0.2">
      <c r="A48" s="280" t="s">
        <v>359</v>
      </c>
      <c r="B48" s="469"/>
      <c r="C48" s="284" t="s">
        <v>292</v>
      </c>
      <c r="D48" s="284" t="s">
        <v>353</v>
      </c>
      <c r="E48" s="284" t="s">
        <v>292</v>
      </c>
      <c r="F48" s="284" t="s">
        <v>353</v>
      </c>
      <c r="G48" s="284" t="s">
        <v>292</v>
      </c>
      <c r="H48" s="284" t="s">
        <v>353</v>
      </c>
      <c r="I48" s="284" t="s">
        <v>292</v>
      </c>
      <c r="J48" s="284" t="s">
        <v>353</v>
      </c>
      <c r="K48" s="284"/>
      <c r="L48" s="284" t="s">
        <v>292</v>
      </c>
      <c r="M48" s="284" t="s">
        <v>353</v>
      </c>
      <c r="N48" s="284" t="s">
        <v>292</v>
      </c>
      <c r="O48" s="284" t="s">
        <v>353</v>
      </c>
      <c r="P48" s="284"/>
      <c r="Q48" s="284" t="s">
        <v>353</v>
      </c>
      <c r="R48" s="284" t="s">
        <v>292</v>
      </c>
      <c r="S48" s="284" t="s">
        <v>353</v>
      </c>
      <c r="T48" s="284" t="s">
        <v>292</v>
      </c>
      <c r="U48" s="284" t="s">
        <v>353</v>
      </c>
      <c r="V48" s="284" t="s">
        <v>292</v>
      </c>
      <c r="W48" s="284" t="s">
        <v>353</v>
      </c>
      <c r="X48" s="284" t="s">
        <v>292</v>
      </c>
      <c r="Y48" s="284" t="s">
        <v>353</v>
      </c>
      <c r="Z48" s="284" t="s">
        <v>292</v>
      </c>
      <c r="AA48" s="284" t="s">
        <v>353</v>
      </c>
      <c r="AB48" s="284" t="s">
        <v>292</v>
      </c>
      <c r="AC48" s="284" t="s">
        <v>353</v>
      </c>
      <c r="AD48" s="280" t="s">
        <v>359</v>
      </c>
      <c r="AE48" s="284" t="str">
        <f t="shared" si="3"/>
        <v/>
      </c>
      <c r="AF48" s="284" t="str">
        <f t="shared" si="4"/>
        <v/>
      </c>
      <c r="AG48" s="284" t="str">
        <f t="shared" si="5"/>
        <v/>
      </c>
      <c r="AH48" s="284">
        <f t="shared" si="6"/>
        <v>0</v>
      </c>
    </row>
    <row r="49" spans="1:34" x14ac:dyDescent="0.2">
      <c r="A49" s="280" t="s">
        <v>332</v>
      </c>
      <c r="B49" s="469"/>
      <c r="C49" s="284">
        <v>9681.7289999999994</v>
      </c>
      <c r="D49" s="284" t="s">
        <v>292</v>
      </c>
      <c r="E49" s="284">
        <v>611.26679999999999</v>
      </c>
      <c r="F49" s="284" t="s">
        <v>292</v>
      </c>
      <c r="G49" s="284">
        <v>10293</v>
      </c>
      <c r="H49" s="284" t="s">
        <v>292</v>
      </c>
      <c r="I49" s="284">
        <v>11230.27</v>
      </c>
      <c r="J49" s="284" t="s">
        <v>292</v>
      </c>
      <c r="K49" s="284"/>
      <c r="L49" s="284">
        <v>99.056520000000006</v>
      </c>
      <c r="M49" s="284" t="s">
        <v>292</v>
      </c>
      <c r="N49" s="284">
        <v>6081.8590000000004</v>
      </c>
      <c r="O49" s="284" t="s">
        <v>292</v>
      </c>
      <c r="P49" s="284">
        <v>17411.189999999999</v>
      </c>
      <c r="Q49" s="284" t="s">
        <v>292</v>
      </c>
      <c r="R49" s="284">
        <v>11329.33</v>
      </c>
      <c r="S49" s="284" t="s">
        <v>292</v>
      </c>
      <c r="T49" s="284">
        <v>9967.2369999999992</v>
      </c>
      <c r="U49" s="284" t="s">
        <v>292</v>
      </c>
      <c r="V49" s="284">
        <v>516.82979999999998</v>
      </c>
      <c r="W49" s="284" t="s">
        <v>292</v>
      </c>
      <c r="X49" s="284">
        <v>1121.3219999999999</v>
      </c>
      <c r="Y49" s="284" t="s">
        <v>292</v>
      </c>
      <c r="Z49" s="284">
        <v>11605.39</v>
      </c>
      <c r="AA49" s="284" t="s">
        <v>292</v>
      </c>
      <c r="AB49" s="284">
        <v>10484.07</v>
      </c>
      <c r="AC49" s="284" t="s">
        <v>292</v>
      </c>
      <c r="AD49" s="280" t="s">
        <v>332</v>
      </c>
      <c r="AE49" s="284">
        <f t="shared" si="3"/>
        <v>11230.27</v>
      </c>
      <c r="AF49" s="284">
        <f t="shared" si="4"/>
        <v>99.056520000000006</v>
      </c>
      <c r="AG49" s="284">
        <f t="shared" si="5"/>
        <v>6081.8590000000004</v>
      </c>
      <c r="AH49" s="284">
        <f t="shared" si="6"/>
        <v>17411.189999999999</v>
      </c>
    </row>
    <row r="50" spans="1:34" x14ac:dyDescent="0.2">
      <c r="A50" s="280" t="s">
        <v>245</v>
      </c>
      <c r="B50" s="469"/>
      <c r="C50" s="284">
        <v>12259.17</v>
      </c>
      <c r="D50" s="284" t="s">
        <v>292</v>
      </c>
      <c r="E50" s="284">
        <v>184.65190000000001</v>
      </c>
      <c r="F50" s="284" t="s">
        <v>292</v>
      </c>
      <c r="G50" s="284">
        <v>12443.82</v>
      </c>
      <c r="H50" s="284" t="s">
        <v>292</v>
      </c>
      <c r="I50" s="284">
        <v>9839.3160000000007</v>
      </c>
      <c r="J50" s="284" t="s">
        <v>292</v>
      </c>
      <c r="K50" s="284"/>
      <c r="L50" s="284">
        <v>1.5840369999999999</v>
      </c>
      <c r="M50" s="284" t="s">
        <v>292</v>
      </c>
      <c r="N50" s="284">
        <v>11817.12</v>
      </c>
      <c r="O50" s="284" t="s">
        <v>292</v>
      </c>
      <c r="P50" s="284">
        <v>21658.02</v>
      </c>
      <c r="Q50" s="284" t="s">
        <v>292</v>
      </c>
      <c r="R50" s="284">
        <v>9840.9</v>
      </c>
      <c r="S50" s="284" t="s">
        <v>292</v>
      </c>
      <c r="T50" s="284">
        <v>11706.84</v>
      </c>
      <c r="U50" s="284" t="s">
        <v>292</v>
      </c>
      <c r="V50" s="284">
        <v>142.8673</v>
      </c>
      <c r="W50" s="284" t="s">
        <v>292</v>
      </c>
      <c r="X50" s="284">
        <v>2697.2179999999998</v>
      </c>
      <c r="Y50" s="284" t="s">
        <v>292</v>
      </c>
      <c r="Z50" s="284">
        <v>14546.93</v>
      </c>
      <c r="AA50" s="284" t="s">
        <v>292</v>
      </c>
      <c r="AB50" s="284">
        <v>11849.71</v>
      </c>
      <c r="AC50" s="284" t="s">
        <v>292</v>
      </c>
      <c r="AD50" s="280" t="s">
        <v>245</v>
      </c>
      <c r="AE50" s="284">
        <f t="shared" si="3"/>
        <v>9839.3160000000007</v>
      </c>
      <c r="AF50" s="284">
        <f t="shared" si="4"/>
        <v>1.5840369999999999</v>
      </c>
      <c r="AG50" s="284">
        <f t="shared" si="5"/>
        <v>11817.12</v>
      </c>
      <c r="AH50" s="284">
        <f t="shared" si="6"/>
        <v>21658.02</v>
      </c>
    </row>
    <row r="51" spans="1:34" x14ac:dyDescent="0.2">
      <c r="A51" s="280" t="s">
        <v>247</v>
      </c>
      <c r="B51" s="469"/>
      <c r="C51" s="284">
        <v>8881.2819999999992</v>
      </c>
      <c r="D51" s="284" t="s">
        <v>292</v>
      </c>
      <c r="E51" s="284">
        <v>98.716399999999993</v>
      </c>
      <c r="F51" s="284" t="s">
        <v>292</v>
      </c>
      <c r="G51" s="284">
        <v>8979.9989999999998</v>
      </c>
      <c r="H51" s="284" t="s">
        <v>292</v>
      </c>
      <c r="I51" s="284">
        <v>9289.0959999999995</v>
      </c>
      <c r="J51" s="284" t="s">
        <v>292</v>
      </c>
      <c r="K51" s="284"/>
      <c r="L51" s="284">
        <v>932.85270000000003</v>
      </c>
      <c r="M51" s="284" t="s">
        <v>292</v>
      </c>
      <c r="N51" s="284">
        <v>6529.8050000000003</v>
      </c>
      <c r="O51" s="284" t="s">
        <v>292</v>
      </c>
      <c r="P51" s="284">
        <v>16751.75</v>
      </c>
      <c r="Q51" s="284" t="s">
        <v>292</v>
      </c>
      <c r="R51" s="284">
        <v>10221.950000000001</v>
      </c>
      <c r="S51" s="284" t="s">
        <v>292</v>
      </c>
      <c r="T51" s="284">
        <v>8962.2170000000006</v>
      </c>
      <c r="U51" s="284" t="s">
        <v>292</v>
      </c>
      <c r="V51" s="284">
        <v>264.25760000000002</v>
      </c>
      <c r="W51" s="284" t="s">
        <v>292</v>
      </c>
      <c r="X51" s="284">
        <v>1295.893</v>
      </c>
      <c r="Y51" s="284" t="s">
        <v>292</v>
      </c>
      <c r="Z51" s="284">
        <v>10522.37</v>
      </c>
      <c r="AA51" s="284" t="s">
        <v>292</v>
      </c>
      <c r="AB51" s="284">
        <v>9226.4740000000002</v>
      </c>
      <c r="AC51" s="284" t="s">
        <v>292</v>
      </c>
      <c r="AD51" s="280" t="s">
        <v>247</v>
      </c>
      <c r="AE51" s="284">
        <f t="shared" si="3"/>
        <v>9289.0959999999995</v>
      </c>
      <c r="AF51" s="284">
        <f t="shared" si="4"/>
        <v>932.85270000000003</v>
      </c>
      <c r="AG51" s="284">
        <f t="shared" si="5"/>
        <v>6529.8050000000003</v>
      </c>
      <c r="AH51" s="284">
        <f t="shared" si="6"/>
        <v>16751.75</v>
      </c>
    </row>
    <row r="52" spans="1:34" x14ac:dyDescent="0.2">
      <c r="A52" s="280" t="s">
        <v>267</v>
      </c>
      <c r="B52" s="469"/>
      <c r="C52" s="284">
        <v>10221.5</v>
      </c>
      <c r="D52" s="284" t="s">
        <v>292</v>
      </c>
      <c r="E52" s="284">
        <v>1134.434</v>
      </c>
      <c r="F52" s="284" t="s">
        <v>292</v>
      </c>
      <c r="G52" s="284">
        <v>11355.94</v>
      </c>
      <c r="H52" s="284" t="s">
        <v>292</v>
      </c>
      <c r="I52" s="284">
        <v>9635.2990000000009</v>
      </c>
      <c r="J52" s="284" t="s">
        <v>292</v>
      </c>
      <c r="K52" s="284"/>
      <c r="L52" s="284">
        <v>0</v>
      </c>
      <c r="M52" s="284" t="s">
        <v>292</v>
      </c>
      <c r="N52" s="284">
        <v>8493.1990000000005</v>
      </c>
      <c r="O52" s="284" t="s">
        <v>292</v>
      </c>
      <c r="P52" s="284">
        <v>18128.5</v>
      </c>
      <c r="Q52" s="284" t="s">
        <v>292</v>
      </c>
      <c r="R52" s="284">
        <v>9635.2990000000009</v>
      </c>
      <c r="S52" s="284" t="s">
        <v>292</v>
      </c>
      <c r="T52" s="284">
        <v>10102.379999999999</v>
      </c>
      <c r="U52" s="284" t="s">
        <v>292</v>
      </c>
      <c r="V52" s="284">
        <v>903.91669999999999</v>
      </c>
      <c r="W52" s="284" t="s">
        <v>292</v>
      </c>
      <c r="X52" s="284">
        <v>1725.8230000000001</v>
      </c>
      <c r="Y52" s="284" t="s">
        <v>292</v>
      </c>
      <c r="Z52" s="284">
        <v>12732.12</v>
      </c>
      <c r="AA52" s="284" t="s">
        <v>292</v>
      </c>
      <c r="AB52" s="284">
        <v>11006.3</v>
      </c>
      <c r="AC52" s="284" t="s">
        <v>292</v>
      </c>
      <c r="AD52" s="280" t="s">
        <v>267</v>
      </c>
      <c r="AE52" s="284">
        <f t="shared" si="3"/>
        <v>9635.2990000000009</v>
      </c>
      <c r="AF52" s="284">
        <f t="shared" si="4"/>
        <v>0</v>
      </c>
      <c r="AG52" s="284">
        <f t="shared" si="5"/>
        <v>8493.1990000000005</v>
      </c>
      <c r="AH52" s="284">
        <f t="shared" si="6"/>
        <v>18128.5</v>
      </c>
    </row>
    <row r="53" spans="1:34" x14ac:dyDescent="0.2">
      <c r="A53" s="280" t="s">
        <v>251</v>
      </c>
      <c r="B53" s="469"/>
      <c r="C53" s="284">
        <v>10298.84</v>
      </c>
      <c r="D53" s="284" t="s">
        <v>292</v>
      </c>
      <c r="E53" s="284">
        <v>1428.7550000000001</v>
      </c>
      <c r="F53" s="284" t="s">
        <v>292</v>
      </c>
      <c r="G53" s="284">
        <v>11727.6</v>
      </c>
      <c r="H53" s="284" t="s">
        <v>292</v>
      </c>
      <c r="I53" s="284">
        <v>11888.8</v>
      </c>
      <c r="J53" s="284" t="s">
        <v>292</v>
      </c>
      <c r="K53" s="284"/>
      <c r="L53" s="284">
        <v>841.70740000000001</v>
      </c>
      <c r="M53" s="284" t="s">
        <v>292</v>
      </c>
      <c r="N53" s="284">
        <v>5405.4250000000002</v>
      </c>
      <c r="O53" s="284" t="s">
        <v>292</v>
      </c>
      <c r="P53" s="284">
        <v>18135.93</v>
      </c>
      <c r="Q53" s="284" t="s">
        <v>292</v>
      </c>
      <c r="R53" s="284">
        <v>12730.51</v>
      </c>
      <c r="S53" s="284" t="s">
        <v>292</v>
      </c>
      <c r="T53" s="284">
        <v>10626.57</v>
      </c>
      <c r="U53" s="284" t="s">
        <v>292</v>
      </c>
      <c r="V53" s="284">
        <v>1307.751</v>
      </c>
      <c r="W53" s="284" t="s">
        <v>292</v>
      </c>
      <c r="X53" s="284">
        <v>1114.18</v>
      </c>
      <c r="Y53" s="284" t="s">
        <v>292</v>
      </c>
      <c r="Z53" s="284">
        <v>13048.5</v>
      </c>
      <c r="AA53" s="284" t="s">
        <v>292</v>
      </c>
      <c r="AB53" s="284">
        <v>11934.32</v>
      </c>
      <c r="AC53" s="284" t="s">
        <v>292</v>
      </c>
      <c r="AD53" s="280" t="s">
        <v>251</v>
      </c>
      <c r="AE53" s="284">
        <f t="shared" si="3"/>
        <v>11888.8</v>
      </c>
      <c r="AF53" s="284">
        <f t="shared" si="4"/>
        <v>841.70740000000001</v>
      </c>
      <c r="AG53" s="284">
        <f t="shared" si="5"/>
        <v>5405.4250000000002</v>
      </c>
      <c r="AH53" s="284">
        <f t="shared" si="6"/>
        <v>18135.93</v>
      </c>
    </row>
    <row r="54" spans="1:34" x14ac:dyDescent="0.2">
      <c r="A54" s="280" t="s">
        <v>246</v>
      </c>
      <c r="B54" s="469"/>
      <c r="C54" s="284">
        <v>12895.09</v>
      </c>
      <c r="D54" s="284"/>
      <c r="E54" s="284">
        <v>332.24900000000002</v>
      </c>
      <c r="F54" s="284"/>
      <c r="G54" s="284">
        <v>13227.34</v>
      </c>
      <c r="H54" s="284"/>
      <c r="I54" s="284">
        <v>10165.58</v>
      </c>
      <c r="J54" s="284" t="s">
        <v>292</v>
      </c>
      <c r="K54" s="284"/>
      <c r="L54" s="284">
        <v>981.9579</v>
      </c>
      <c r="M54" s="284" t="s">
        <v>292</v>
      </c>
      <c r="N54" s="284">
        <v>8460.4390000000003</v>
      </c>
      <c r="O54" s="284" t="s">
        <v>292</v>
      </c>
      <c r="P54" s="284">
        <v>19607.97</v>
      </c>
      <c r="Q54" s="284" t="s">
        <v>292</v>
      </c>
      <c r="R54" s="284">
        <v>11147.54</v>
      </c>
      <c r="S54" s="284" t="s">
        <v>292</v>
      </c>
      <c r="T54" s="284">
        <v>12294.25</v>
      </c>
      <c r="U54" s="284"/>
      <c r="V54" s="284">
        <v>475.26679999999999</v>
      </c>
      <c r="W54" s="284"/>
      <c r="X54" s="284">
        <v>1862.3620000000001</v>
      </c>
      <c r="Y54" s="284"/>
      <c r="Z54" s="284">
        <v>14631.88</v>
      </c>
      <c r="AA54" s="284"/>
      <c r="AB54" s="284">
        <v>12769.52</v>
      </c>
      <c r="AC54" s="284"/>
      <c r="AD54" s="280" t="s">
        <v>246</v>
      </c>
      <c r="AE54" s="284">
        <f t="shared" si="3"/>
        <v>10165.58</v>
      </c>
      <c r="AF54" s="284">
        <f t="shared" si="4"/>
        <v>981.9579</v>
      </c>
      <c r="AG54" s="284">
        <f t="shared" si="5"/>
        <v>8460.4390000000003</v>
      </c>
      <c r="AH54" s="284">
        <f t="shared" si="6"/>
        <v>19607.97</v>
      </c>
    </row>
    <row r="55" spans="1:34" x14ac:dyDescent="0.2">
      <c r="A55" s="280" t="s">
        <v>249</v>
      </c>
      <c r="B55" s="469"/>
      <c r="C55" s="284" t="s">
        <v>292</v>
      </c>
      <c r="D55" s="284" t="s">
        <v>422</v>
      </c>
      <c r="E55" s="284" t="s">
        <v>292</v>
      </c>
      <c r="F55" s="284" t="s">
        <v>422</v>
      </c>
      <c r="G55" s="284">
        <v>6995.0529999999999</v>
      </c>
      <c r="H55" s="284" t="s">
        <v>292</v>
      </c>
      <c r="I55" s="284" t="s">
        <v>292</v>
      </c>
      <c r="J55" s="284" t="s">
        <v>419</v>
      </c>
      <c r="K55" s="284"/>
      <c r="L55" s="284" t="s">
        <v>292</v>
      </c>
      <c r="M55" s="284" t="s">
        <v>419</v>
      </c>
      <c r="N55" s="284">
        <v>1654.5650000000001</v>
      </c>
      <c r="O55" s="284" t="s">
        <v>292</v>
      </c>
      <c r="P55" s="284">
        <v>4192.4269999999997</v>
      </c>
      <c r="Q55" s="284" t="s">
        <v>292</v>
      </c>
      <c r="R55" s="284">
        <v>2537.8629999999998</v>
      </c>
      <c r="S55" s="284" t="s">
        <v>292</v>
      </c>
      <c r="T55" s="284" t="s">
        <v>292</v>
      </c>
      <c r="U55" s="284" t="s">
        <v>420</v>
      </c>
      <c r="V55" s="284" t="s">
        <v>292</v>
      </c>
      <c r="W55" s="284" t="s">
        <v>420</v>
      </c>
      <c r="X55" s="284">
        <v>592.35090000000002</v>
      </c>
      <c r="Y55" s="284" t="s">
        <v>292</v>
      </c>
      <c r="Z55" s="284">
        <v>5991.6850000000004</v>
      </c>
      <c r="AA55" s="284" t="s">
        <v>292</v>
      </c>
      <c r="AB55" s="284">
        <v>5399.3339999999998</v>
      </c>
      <c r="AC55" s="284" t="s">
        <v>292</v>
      </c>
      <c r="AD55" s="280" t="s">
        <v>249</v>
      </c>
      <c r="AE55" s="284" t="str">
        <f t="shared" si="3"/>
        <v/>
      </c>
      <c r="AF55" s="284" t="str">
        <f t="shared" si="4"/>
        <v/>
      </c>
      <c r="AG55" s="284">
        <f t="shared" si="5"/>
        <v>1654.5650000000001</v>
      </c>
      <c r="AH55" s="284">
        <f t="shared" si="6"/>
        <v>4192.4269999999997</v>
      </c>
    </row>
    <row r="56" spans="1:34" x14ac:dyDescent="0.2">
      <c r="A56" s="280" t="s">
        <v>258</v>
      </c>
      <c r="B56" s="469"/>
      <c r="C56" s="284">
        <v>7333.759</v>
      </c>
      <c r="D56" s="284" t="s">
        <v>292</v>
      </c>
      <c r="E56" s="284">
        <v>717.32429999999999</v>
      </c>
      <c r="F56" s="284" t="s">
        <v>292</v>
      </c>
      <c r="G56" s="284">
        <v>8051.0839999999998</v>
      </c>
      <c r="H56" s="284" t="s">
        <v>292</v>
      </c>
      <c r="I56" s="284">
        <v>8643.1769999999997</v>
      </c>
      <c r="J56" s="284" t="s">
        <v>292</v>
      </c>
      <c r="K56" s="284"/>
      <c r="L56" s="284">
        <v>625.64260000000002</v>
      </c>
      <c r="M56" s="284" t="s">
        <v>292</v>
      </c>
      <c r="N56" s="284">
        <v>2838.5279999999998</v>
      </c>
      <c r="O56" s="284" t="s">
        <v>292</v>
      </c>
      <c r="P56" s="284">
        <v>12107.35</v>
      </c>
      <c r="Q56" s="284" t="s">
        <v>292</v>
      </c>
      <c r="R56" s="284">
        <v>9268.8189999999995</v>
      </c>
      <c r="S56" s="284" t="s">
        <v>292</v>
      </c>
      <c r="T56" s="284">
        <v>7555.6189999999997</v>
      </c>
      <c r="U56" s="284" t="s">
        <v>292</v>
      </c>
      <c r="V56" s="284">
        <v>701.7903</v>
      </c>
      <c r="W56" s="284" t="s">
        <v>292</v>
      </c>
      <c r="X56" s="284">
        <v>480.94189999999998</v>
      </c>
      <c r="Y56" s="284" t="s">
        <v>292</v>
      </c>
      <c r="Z56" s="284">
        <v>8738.3510000000006</v>
      </c>
      <c r="AA56" s="284" t="s">
        <v>292</v>
      </c>
      <c r="AB56" s="284">
        <v>8257.4089999999997</v>
      </c>
      <c r="AC56" s="284" t="s">
        <v>292</v>
      </c>
      <c r="AD56" s="280" t="s">
        <v>258</v>
      </c>
      <c r="AE56" s="284">
        <f t="shared" si="3"/>
        <v>8643.1769999999997</v>
      </c>
      <c r="AF56" s="284">
        <f t="shared" si="4"/>
        <v>625.64260000000002</v>
      </c>
      <c r="AG56" s="284">
        <f t="shared" si="5"/>
        <v>2838.5279999999998</v>
      </c>
      <c r="AH56" s="284">
        <f t="shared" si="6"/>
        <v>12107.35</v>
      </c>
    </row>
    <row r="57" spans="1:34" x14ac:dyDescent="0.2">
      <c r="A57" s="280" t="s">
        <v>269</v>
      </c>
      <c r="B57" s="469"/>
      <c r="C57" s="284" t="s">
        <v>292</v>
      </c>
      <c r="D57" s="284" t="s">
        <v>422</v>
      </c>
      <c r="E57" s="284" t="s">
        <v>292</v>
      </c>
      <c r="F57" s="284" t="s">
        <v>422</v>
      </c>
      <c r="G57" s="284">
        <v>14734.16</v>
      </c>
      <c r="H57" s="284"/>
      <c r="I57" s="284" t="s">
        <v>292</v>
      </c>
      <c r="J57" s="284" t="s">
        <v>419</v>
      </c>
      <c r="K57" s="284"/>
      <c r="L57" s="284" t="s">
        <v>292</v>
      </c>
      <c r="M57" s="284" t="s">
        <v>419</v>
      </c>
      <c r="N57" s="284" t="s">
        <v>292</v>
      </c>
      <c r="O57" s="284" t="s">
        <v>419</v>
      </c>
      <c r="P57" s="284">
        <v>16609.82</v>
      </c>
      <c r="Q57" s="284" t="s">
        <v>292</v>
      </c>
      <c r="R57" s="284"/>
      <c r="S57" s="284" t="s">
        <v>353</v>
      </c>
      <c r="T57" s="284"/>
      <c r="U57" s="284" t="s">
        <v>420</v>
      </c>
      <c r="V57" s="284" t="s">
        <v>292</v>
      </c>
      <c r="W57" s="284" t="s">
        <v>420</v>
      </c>
      <c r="X57" s="284" t="s">
        <v>292</v>
      </c>
      <c r="Y57" s="284" t="s">
        <v>420</v>
      </c>
      <c r="Z57" s="284">
        <v>15107.29</v>
      </c>
      <c r="AA57" s="284"/>
      <c r="AB57" s="284"/>
      <c r="AC57" s="284" t="s">
        <v>353</v>
      </c>
      <c r="AD57" s="280" t="s">
        <v>269</v>
      </c>
      <c r="AE57" s="284" t="str">
        <f t="shared" si="3"/>
        <v/>
      </c>
      <c r="AF57" s="284" t="str">
        <f t="shared" si="4"/>
        <v/>
      </c>
      <c r="AG57" s="284" t="str">
        <f t="shared" si="5"/>
        <v/>
      </c>
      <c r="AH57" s="284">
        <f t="shared" si="6"/>
        <v>16609.82</v>
      </c>
    </row>
    <row r="58" spans="1:34" x14ac:dyDescent="0.2">
      <c r="A58" s="280" t="s">
        <v>248</v>
      </c>
      <c r="B58" s="469"/>
      <c r="C58" s="284" t="s">
        <v>292</v>
      </c>
      <c r="D58" s="284" t="s">
        <v>422</v>
      </c>
      <c r="E58" s="284" t="s">
        <v>292</v>
      </c>
      <c r="F58" s="284" t="s">
        <v>422</v>
      </c>
      <c r="G58" s="284">
        <v>9941.6740000000009</v>
      </c>
      <c r="H58" s="284" t="s">
        <v>292</v>
      </c>
      <c r="I58" s="284">
        <v>10885.32</v>
      </c>
      <c r="J58" s="284" t="s">
        <v>292</v>
      </c>
      <c r="K58" s="284"/>
      <c r="L58" s="284">
        <v>655.96500000000003</v>
      </c>
      <c r="M58" s="284" t="s">
        <v>292</v>
      </c>
      <c r="N58" s="284">
        <v>5455.3109999999997</v>
      </c>
      <c r="O58" s="284" t="s">
        <v>292</v>
      </c>
      <c r="P58" s="284">
        <v>16996.59</v>
      </c>
      <c r="Q58" s="284" t="s">
        <v>292</v>
      </c>
      <c r="R58" s="284">
        <v>11541.28</v>
      </c>
      <c r="S58" s="284" t="s">
        <v>292</v>
      </c>
      <c r="T58" s="284" t="s">
        <v>292</v>
      </c>
      <c r="U58" s="284" t="s">
        <v>420</v>
      </c>
      <c r="V58" s="284" t="s">
        <v>292</v>
      </c>
      <c r="W58" s="284" t="s">
        <v>420</v>
      </c>
      <c r="X58" s="284">
        <v>942.77250000000004</v>
      </c>
      <c r="Y58" s="284" t="s">
        <v>292</v>
      </c>
      <c r="Z58" s="284">
        <v>11157.52</v>
      </c>
      <c r="AA58" s="284" t="s">
        <v>292</v>
      </c>
      <c r="AB58" s="284">
        <v>10214.74</v>
      </c>
      <c r="AC58" s="284" t="s">
        <v>292</v>
      </c>
      <c r="AD58" s="280" t="s">
        <v>248</v>
      </c>
      <c r="AE58" s="284">
        <f t="shared" si="3"/>
        <v>10885.32</v>
      </c>
      <c r="AF58" s="284">
        <f t="shared" si="4"/>
        <v>655.96500000000003</v>
      </c>
      <c r="AG58" s="284">
        <f t="shared" si="5"/>
        <v>5455.3109999999997</v>
      </c>
      <c r="AH58" s="284">
        <f t="shared" si="6"/>
        <v>16996.59</v>
      </c>
    </row>
    <row r="59" spans="1:34" x14ac:dyDescent="0.2">
      <c r="A59" s="280" t="s">
        <v>352</v>
      </c>
      <c r="B59" s="469"/>
      <c r="C59" s="284">
        <v>8839.2250000000004</v>
      </c>
      <c r="D59" s="284" t="s">
        <v>292</v>
      </c>
      <c r="E59" s="284">
        <v>529.55020000000002</v>
      </c>
      <c r="F59" s="284" t="s">
        <v>292</v>
      </c>
      <c r="G59" s="284">
        <v>9368.7739999999994</v>
      </c>
      <c r="H59" s="284" t="s">
        <v>292</v>
      </c>
      <c r="I59" s="284">
        <v>8945.3770000000004</v>
      </c>
      <c r="J59" s="284" t="s">
        <v>292</v>
      </c>
      <c r="K59" s="284"/>
      <c r="L59" s="284">
        <v>62.585410000000003</v>
      </c>
      <c r="M59" s="284" t="s">
        <v>292</v>
      </c>
      <c r="N59" s="284">
        <v>3674.57</v>
      </c>
      <c r="O59" s="284" t="s">
        <v>292</v>
      </c>
      <c r="P59" s="284">
        <v>12682.53</v>
      </c>
      <c r="Q59" s="284" t="s">
        <v>292</v>
      </c>
      <c r="R59" s="284">
        <v>9007.9629999999997</v>
      </c>
      <c r="S59" s="284" t="s">
        <v>292</v>
      </c>
      <c r="T59" s="284">
        <v>8858.5609999999997</v>
      </c>
      <c r="U59" s="284" t="s">
        <v>292</v>
      </c>
      <c r="V59" s="284">
        <v>444.49130000000002</v>
      </c>
      <c r="W59" s="284" t="s">
        <v>292</v>
      </c>
      <c r="X59" s="284">
        <v>669.33299999999997</v>
      </c>
      <c r="Y59" s="284" t="s">
        <v>292</v>
      </c>
      <c r="Z59" s="284">
        <v>9972.3850000000002</v>
      </c>
      <c r="AA59" s="284" t="s">
        <v>292</v>
      </c>
      <c r="AB59" s="284">
        <v>9303.0519999999997</v>
      </c>
      <c r="AC59" s="284" t="s">
        <v>292</v>
      </c>
      <c r="AD59" s="280" t="s">
        <v>352</v>
      </c>
      <c r="AE59" s="284">
        <f t="shared" si="3"/>
        <v>8945.3770000000004</v>
      </c>
      <c r="AF59" s="284">
        <f t="shared" si="4"/>
        <v>62.585410000000003</v>
      </c>
      <c r="AG59" s="284">
        <f t="shared" si="5"/>
        <v>3674.57</v>
      </c>
      <c r="AH59" s="284">
        <f t="shared" si="6"/>
        <v>12682.53</v>
      </c>
    </row>
    <row r="60" spans="1:34" x14ac:dyDescent="0.2">
      <c r="A60" s="280" t="s">
        <v>253</v>
      </c>
      <c r="B60" s="469"/>
      <c r="C60" s="284">
        <v>10119.64</v>
      </c>
      <c r="D60" s="284" t="s">
        <v>292</v>
      </c>
      <c r="E60" s="284">
        <v>442.7878</v>
      </c>
      <c r="F60" s="284" t="s">
        <v>292</v>
      </c>
      <c r="G60" s="284">
        <v>10562.43</v>
      </c>
      <c r="H60" s="284" t="s">
        <v>292</v>
      </c>
      <c r="I60" s="284">
        <v>7654.3220000000001</v>
      </c>
      <c r="J60" s="284" t="s">
        <v>292</v>
      </c>
      <c r="K60" s="284"/>
      <c r="L60" s="284">
        <v>446.66219999999998</v>
      </c>
      <c r="M60" s="284" t="s">
        <v>292</v>
      </c>
      <c r="N60" s="284">
        <v>4076.4540000000002</v>
      </c>
      <c r="O60" s="284" t="s">
        <v>292</v>
      </c>
      <c r="P60" s="284">
        <v>12177.44</v>
      </c>
      <c r="Q60" s="284" t="s">
        <v>292</v>
      </c>
      <c r="R60" s="284">
        <v>8100.9840000000004</v>
      </c>
      <c r="S60" s="284" t="s">
        <v>292</v>
      </c>
      <c r="T60" s="284">
        <v>9600.9240000000009</v>
      </c>
      <c r="U60" s="284" t="s">
        <v>292</v>
      </c>
      <c r="V60" s="284">
        <v>443.60300000000001</v>
      </c>
      <c r="W60" s="284" t="s">
        <v>292</v>
      </c>
      <c r="X60" s="284">
        <v>857.71370000000002</v>
      </c>
      <c r="Y60" s="284" t="s">
        <v>292</v>
      </c>
      <c r="Z60" s="284">
        <v>10902.24</v>
      </c>
      <c r="AA60" s="284" t="s">
        <v>292</v>
      </c>
      <c r="AB60" s="284">
        <v>10044.530000000001</v>
      </c>
      <c r="AC60" s="284" t="s">
        <v>292</v>
      </c>
      <c r="AD60" s="280" t="s">
        <v>253</v>
      </c>
      <c r="AE60" s="284">
        <f t="shared" si="3"/>
        <v>7654.3220000000001</v>
      </c>
      <c r="AF60" s="284">
        <f t="shared" si="4"/>
        <v>446.66219999999998</v>
      </c>
      <c r="AG60" s="284">
        <f t="shared" si="5"/>
        <v>4076.4540000000002</v>
      </c>
      <c r="AH60" s="284">
        <f t="shared" si="6"/>
        <v>12177.44</v>
      </c>
    </row>
    <row r="61" spans="1:34" x14ac:dyDescent="0.2">
      <c r="A61" s="280" t="s">
        <v>281</v>
      </c>
      <c r="B61" s="469"/>
      <c r="C61" s="284" t="s">
        <v>292</v>
      </c>
      <c r="D61" s="284" t="s">
        <v>423</v>
      </c>
      <c r="E61" s="284" t="s">
        <v>292</v>
      </c>
      <c r="F61" s="284" t="s">
        <v>423</v>
      </c>
      <c r="G61" s="284">
        <v>10461.6</v>
      </c>
      <c r="H61" s="284" t="s">
        <v>292</v>
      </c>
      <c r="I61" s="284" t="s">
        <v>292</v>
      </c>
      <c r="J61" s="284" t="s">
        <v>419</v>
      </c>
      <c r="K61" s="284"/>
      <c r="L61" s="284" t="s">
        <v>292</v>
      </c>
      <c r="M61" s="284" t="s">
        <v>419</v>
      </c>
      <c r="N61" s="284" t="s">
        <v>292</v>
      </c>
      <c r="O61" s="284" t="s">
        <v>419</v>
      </c>
      <c r="P61" s="284">
        <v>19503.66</v>
      </c>
      <c r="Q61" s="284" t="s">
        <v>421</v>
      </c>
      <c r="R61" s="284"/>
      <c r="S61" s="284" t="s">
        <v>353</v>
      </c>
      <c r="T61" s="284" t="s">
        <v>292</v>
      </c>
      <c r="U61" s="284" t="s">
        <v>420</v>
      </c>
      <c r="V61" s="284" t="s">
        <v>292</v>
      </c>
      <c r="W61" s="284" t="s">
        <v>420</v>
      </c>
      <c r="X61" s="284" t="s">
        <v>292</v>
      </c>
      <c r="Y61" s="284" t="s">
        <v>420</v>
      </c>
      <c r="Z61" s="284">
        <v>12473.81</v>
      </c>
      <c r="AA61" s="284"/>
      <c r="AB61" s="284"/>
      <c r="AC61" s="284" t="s">
        <v>353</v>
      </c>
      <c r="AD61" s="280" t="s">
        <v>281</v>
      </c>
      <c r="AE61" s="284" t="str">
        <f t="shared" si="3"/>
        <v/>
      </c>
      <c r="AF61" s="284" t="str">
        <f t="shared" si="4"/>
        <v/>
      </c>
      <c r="AG61" s="284" t="str">
        <f t="shared" si="5"/>
        <v/>
      </c>
      <c r="AH61" s="284">
        <f t="shared" si="6"/>
        <v>19503.66</v>
      </c>
    </row>
    <row r="62" spans="1:34" x14ac:dyDescent="0.2">
      <c r="A62" s="280" t="s">
        <v>360</v>
      </c>
      <c r="B62" s="469"/>
      <c r="C62" s="284">
        <v>13862.39</v>
      </c>
      <c r="D62" s="284" t="s">
        <v>292</v>
      </c>
      <c r="E62" s="284">
        <v>1337.2539999999999</v>
      </c>
      <c r="F62" s="284" t="s">
        <v>292</v>
      </c>
      <c r="G62" s="284">
        <v>15199.64</v>
      </c>
      <c r="H62" s="284" t="s">
        <v>292</v>
      </c>
      <c r="I62" s="284" t="s">
        <v>292</v>
      </c>
      <c r="J62" s="284" t="s">
        <v>419</v>
      </c>
      <c r="K62" s="284"/>
      <c r="L62" s="284" t="s">
        <v>292</v>
      </c>
      <c r="M62" s="284" t="s">
        <v>419</v>
      </c>
      <c r="N62" s="284">
        <v>2410.9920000000002</v>
      </c>
      <c r="O62" s="284" t="s">
        <v>292</v>
      </c>
      <c r="P62" s="284">
        <v>11287.46</v>
      </c>
      <c r="Q62" s="284" t="s">
        <v>292</v>
      </c>
      <c r="R62" s="284">
        <v>8876.4650000000001</v>
      </c>
      <c r="S62" s="284" t="s">
        <v>292</v>
      </c>
      <c r="T62" s="284" t="s">
        <v>292</v>
      </c>
      <c r="U62" s="284" t="s">
        <v>420</v>
      </c>
      <c r="V62" s="284" t="s">
        <v>292</v>
      </c>
      <c r="W62" s="284" t="s">
        <v>420</v>
      </c>
      <c r="X62" s="284">
        <v>850.88620000000003</v>
      </c>
      <c r="Y62" s="284" t="s">
        <v>292</v>
      </c>
      <c r="Z62" s="284">
        <v>13818.96</v>
      </c>
      <c r="AA62" s="284" t="s">
        <v>292</v>
      </c>
      <c r="AB62" s="284">
        <v>12968.07</v>
      </c>
      <c r="AC62" s="284" t="s">
        <v>292</v>
      </c>
      <c r="AD62" s="280" t="s">
        <v>360</v>
      </c>
      <c r="AE62" s="284" t="str">
        <f t="shared" si="3"/>
        <v/>
      </c>
      <c r="AF62" s="284" t="str">
        <f t="shared" si="4"/>
        <v/>
      </c>
      <c r="AG62" s="284">
        <f t="shared" si="5"/>
        <v>2410.9920000000002</v>
      </c>
      <c r="AH62" s="284">
        <f t="shared" si="6"/>
        <v>11287.46</v>
      </c>
    </row>
    <row r="63" spans="1:34" x14ac:dyDescent="0.2">
      <c r="A63" s="280" t="s">
        <v>255</v>
      </c>
      <c r="B63" s="469"/>
      <c r="C63" s="284">
        <v>7298.8680000000004</v>
      </c>
      <c r="D63" s="284" t="s">
        <v>292</v>
      </c>
      <c r="E63" s="284">
        <v>114.8954</v>
      </c>
      <c r="F63" s="284" t="s">
        <v>292</v>
      </c>
      <c r="G63" s="284">
        <v>7413.7629999999999</v>
      </c>
      <c r="H63" s="284" t="s">
        <v>292</v>
      </c>
      <c r="I63" s="284">
        <v>9132.4459999999999</v>
      </c>
      <c r="J63" s="284" t="s">
        <v>292</v>
      </c>
      <c r="K63" s="284"/>
      <c r="L63" s="284">
        <v>135.51580000000001</v>
      </c>
      <c r="M63" s="284" t="s">
        <v>292</v>
      </c>
      <c r="N63" s="284">
        <v>2918.1880000000001</v>
      </c>
      <c r="O63" s="284" t="s">
        <v>292</v>
      </c>
      <c r="P63" s="284">
        <v>12186.15</v>
      </c>
      <c r="Q63" s="284" t="s">
        <v>292</v>
      </c>
      <c r="R63" s="284">
        <v>9267.9619999999995</v>
      </c>
      <c r="S63" s="284" t="s">
        <v>292</v>
      </c>
      <c r="T63" s="284">
        <v>7701.1490000000003</v>
      </c>
      <c r="U63" s="284" t="s">
        <v>292</v>
      </c>
      <c r="V63" s="284">
        <v>119.4194</v>
      </c>
      <c r="W63" s="284" t="s">
        <v>292</v>
      </c>
      <c r="X63" s="284">
        <v>640.24080000000004</v>
      </c>
      <c r="Y63" s="284" t="s">
        <v>292</v>
      </c>
      <c r="Z63" s="284">
        <v>8460.81</v>
      </c>
      <c r="AA63" s="284" t="s">
        <v>292</v>
      </c>
      <c r="AB63" s="284">
        <v>7820.5680000000002</v>
      </c>
      <c r="AC63" s="284" t="s">
        <v>292</v>
      </c>
      <c r="AD63" s="280" t="s">
        <v>255</v>
      </c>
      <c r="AE63" s="284">
        <f t="shared" si="3"/>
        <v>9132.4459999999999</v>
      </c>
      <c r="AF63" s="284">
        <f t="shared" si="4"/>
        <v>135.51580000000001</v>
      </c>
      <c r="AG63" s="284">
        <f t="shared" si="5"/>
        <v>2918.1880000000001</v>
      </c>
      <c r="AH63" s="284">
        <f t="shared" si="6"/>
        <v>12186.15</v>
      </c>
    </row>
    <row r="64" spans="1:34" x14ac:dyDescent="0.2">
      <c r="A64" s="280" t="s">
        <v>256</v>
      </c>
      <c r="B64" s="469"/>
      <c r="C64" s="284">
        <v>6937.2719999999999</v>
      </c>
      <c r="D64" s="284" t="s">
        <v>292</v>
      </c>
      <c r="E64" s="284">
        <v>332.64330000000001</v>
      </c>
      <c r="F64" s="284" t="s">
        <v>292</v>
      </c>
      <c r="G64" s="284">
        <v>7269.9160000000002</v>
      </c>
      <c r="H64" s="284" t="s">
        <v>292</v>
      </c>
      <c r="I64" s="284">
        <v>6774.826</v>
      </c>
      <c r="J64" s="284" t="s">
        <v>292</v>
      </c>
      <c r="K64" s="284"/>
      <c r="L64" s="284">
        <v>1076.0519999999999</v>
      </c>
      <c r="M64" s="284" t="s">
        <v>292</v>
      </c>
      <c r="N64" s="284">
        <v>3188.3850000000002</v>
      </c>
      <c r="O64" s="284" t="s">
        <v>292</v>
      </c>
      <c r="P64" s="284">
        <v>11039.26</v>
      </c>
      <c r="Q64" s="284" t="s">
        <v>292</v>
      </c>
      <c r="R64" s="284">
        <v>7850.8779999999997</v>
      </c>
      <c r="S64" s="284" t="s">
        <v>292</v>
      </c>
      <c r="T64" s="284">
        <v>6899.991</v>
      </c>
      <c r="U64" s="284" t="s">
        <v>292</v>
      </c>
      <c r="V64" s="284">
        <v>503.25540000000001</v>
      </c>
      <c r="W64" s="284" t="s">
        <v>292</v>
      </c>
      <c r="X64" s="284">
        <v>731.73389999999995</v>
      </c>
      <c r="Y64" s="284" t="s">
        <v>292</v>
      </c>
      <c r="Z64" s="284">
        <v>8134.98</v>
      </c>
      <c r="AA64" s="284" t="s">
        <v>292</v>
      </c>
      <c r="AB64" s="284">
        <v>7403.2470000000003</v>
      </c>
      <c r="AC64" s="284" t="s">
        <v>292</v>
      </c>
      <c r="AD64" s="280" t="s">
        <v>256</v>
      </c>
      <c r="AE64" s="284">
        <f t="shared" si="3"/>
        <v>6774.826</v>
      </c>
      <c r="AF64" s="284">
        <f t="shared" si="4"/>
        <v>1076.0519999999999</v>
      </c>
      <c r="AG64" s="284">
        <f t="shared" si="5"/>
        <v>3188.3850000000002</v>
      </c>
      <c r="AH64" s="284">
        <f t="shared" si="6"/>
        <v>11039.26</v>
      </c>
    </row>
    <row r="65" spans="1:34" x14ac:dyDescent="0.2">
      <c r="A65" s="280" t="s">
        <v>257</v>
      </c>
      <c r="B65" s="469"/>
      <c r="C65" s="284">
        <v>22463.02</v>
      </c>
      <c r="D65" s="284" t="s">
        <v>292</v>
      </c>
      <c r="E65" s="284">
        <v>1053.0740000000001</v>
      </c>
      <c r="F65" s="284" t="s">
        <v>292</v>
      </c>
      <c r="G65" s="284">
        <v>23516.09</v>
      </c>
      <c r="H65" s="284" t="s">
        <v>292</v>
      </c>
      <c r="I65" s="284">
        <v>29012.51</v>
      </c>
      <c r="J65" s="284" t="s">
        <v>292</v>
      </c>
      <c r="K65" s="284"/>
      <c r="L65" s="284">
        <v>1050.1120000000001</v>
      </c>
      <c r="M65" s="284" t="s">
        <v>292</v>
      </c>
      <c r="N65" s="284">
        <v>21915.65</v>
      </c>
      <c r="O65" s="284" t="s">
        <v>292</v>
      </c>
      <c r="P65" s="284">
        <v>51978.27</v>
      </c>
      <c r="Q65" s="284" t="s">
        <v>292</v>
      </c>
      <c r="R65" s="284">
        <v>30062.63</v>
      </c>
      <c r="S65" s="284" t="s">
        <v>292</v>
      </c>
      <c r="T65" s="284">
        <v>22904.18</v>
      </c>
      <c r="U65" s="284" t="s">
        <v>292</v>
      </c>
      <c r="V65" s="284">
        <v>1052.875</v>
      </c>
      <c r="W65" s="284" t="s">
        <v>292</v>
      </c>
      <c r="X65" s="284">
        <v>1476.1859999999999</v>
      </c>
      <c r="Y65" s="284" t="s">
        <v>292</v>
      </c>
      <c r="Z65" s="284">
        <v>25433.24</v>
      </c>
      <c r="AA65" s="284" t="s">
        <v>292</v>
      </c>
      <c r="AB65" s="284">
        <v>23957.05</v>
      </c>
      <c r="AC65" s="284" t="s">
        <v>292</v>
      </c>
      <c r="AD65" s="280" t="s">
        <v>257</v>
      </c>
      <c r="AE65" s="284">
        <f t="shared" si="3"/>
        <v>29012.51</v>
      </c>
      <c r="AF65" s="284">
        <f t="shared" si="4"/>
        <v>1050.1120000000001</v>
      </c>
      <c r="AG65" s="284">
        <f t="shared" si="5"/>
        <v>21915.65</v>
      </c>
      <c r="AH65" s="284">
        <f t="shared" si="6"/>
        <v>51978.27</v>
      </c>
    </row>
    <row r="66" spans="1:34" x14ac:dyDescent="0.2">
      <c r="A66" s="280" t="s">
        <v>354</v>
      </c>
      <c r="B66" s="469"/>
      <c r="C66" s="284" t="s">
        <v>292</v>
      </c>
      <c r="D66" s="284" t="s">
        <v>422</v>
      </c>
      <c r="E66" s="284" t="s">
        <v>292</v>
      </c>
      <c r="F66" s="284" t="s">
        <v>422</v>
      </c>
      <c r="G66" s="284">
        <v>2933.2150000000001</v>
      </c>
      <c r="H66" s="284" t="s">
        <v>292</v>
      </c>
      <c r="I66" s="284" t="s">
        <v>292</v>
      </c>
      <c r="J66" s="284" t="s">
        <v>419</v>
      </c>
      <c r="K66" s="284"/>
      <c r="L66" s="284" t="s">
        <v>292</v>
      </c>
      <c r="M66" s="284" t="s">
        <v>419</v>
      </c>
      <c r="N66" s="284">
        <v>1068.8389999999999</v>
      </c>
      <c r="O66" s="284" t="s">
        <v>292</v>
      </c>
      <c r="P66" s="284">
        <v>7341.3190000000004</v>
      </c>
      <c r="Q66" s="284" t="s">
        <v>292</v>
      </c>
      <c r="R66" s="284">
        <v>6272.48</v>
      </c>
      <c r="S66" s="284" t="s">
        <v>292</v>
      </c>
      <c r="T66" s="284" t="s">
        <v>292</v>
      </c>
      <c r="U66" s="284" t="s">
        <v>420</v>
      </c>
      <c r="V66" s="284" t="s">
        <v>292</v>
      </c>
      <c r="W66" s="284" t="s">
        <v>420</v>
      </c>
      <c r="X66" s="284">
        <v>156.11609999999999</v>
      </c>
      <c r="Y66" s="284" t="s">
        <v>292</v>
      </c>
      <c r="Z66" s="284">
        <v>3577.069</v>
      </c>
      <c r="AA66" s="284" t="s">
        <v>292</v>
      </c>
      <c r="AB66" s="284">
        <v>3420.953</v>
      </c>
      <c r="AC66" s="284" t="s">
        <v>292</v>
      </c>
      <c r="AD66" s="280" t="s">
        <v>354</v>
      </c>
      <c r="AE66" s="284" t="str">
        <f t="shared" si="3"/>
        <v/>
      </c>
      <c r="AF66" s="284" t="str">
        <f t="shared" si="4"/>
        <v/>
      </c>
      <c r="AG66" s="284">
        <f t="shared" si="5"/>
        <v>1068.8389999999999</v>
      </c>
      <c r="AH66" s="284">
        <f t="shared" si="6"/>
        <v>7341.3190000000004</v>
      </c>
    </row>
    <row r="67" spans="1:34" x14ac:dyDescent="0.2">
      <c r="A67" s="280" t="s">
        <v>260</v>
      </c>
      <c r="B67" s="469"/>
      <c r="C67" s="284">
        <v>12870.59</v>
      </c>
      <c r="D67" s="284" t="s">
        <v>292</v>
      </c>
      <c r="E67" s="284" t="s">
        <v>292</v>
      </c>
      <c r="F67" s="284" t="s">
        <v>351</v>
      </c>
      <c r="G67" s="284">
        <v>12870.59</v>
      </c>
      <c r="H67" s="284" t="s">
        <v>292</v>
      </c>
      <c r="I67" s="284">
        <v>13299.39</v>
      </c>
      <c r="J67" s="284" t="s">
        <v>292</v>
      </c>
      <c r="K67" s="284"/>
      <c r="L67" s="284" t="s">
        <v>292</v>
      </c>
      <c r="M67" s="284" t="s">
        <v>351</v>
      </c>
      <c r="N67" s="284">
        <v>7589.2089999999998</v>
      </c>
      <c r="O67" s="284" t="s">
        <v>292</v>
      </c>
      <c r="P67" s="284">
        <v>20888.599999999999</v>
      </c>
      <c r="Q67" s="284" t="s">
        <v>292</v>
      </c>
      <c r="R67" s="284">
        <v>13299.39</v>
      </c>
      <c r="S67" s="284" t="s">
        <v>292</v>
      </c>
      <c r="T67" s="284">
        <v>12969.51</v>
      </c>
      <c r="U67" s="284" t="s">
        <v>292</v>
      </c>
      <c r="V67" s="284" t="s">
        <v>292</v>
      </c>
      <c r="W67" s="284" t="s">
        <v>351</v>
      </c>
      <c r="X67" s="284">
        <v>1750.848</v>
      </c>
      <c r="Y67" s="284" t="s">
        <v>292</v>
      </c>
      <c r="Z67" s="284">
        <v>14720.36</v>
      </c>
      <c r="AA67" s="284" t="s">
        <v>292</v>
      </c>
      <c r="AB67" s="284">
        <v>12969.51</v>
      </c>
      <c r="AC67" s="284" t="s">
        <v>292</v>
      </c>
      <c r="AD67" s="280" t="s">
        <v>260</v>
      </c>
      <c r="AE67" s="284">
        <f t="shared" si="3"/>
        <v>13299.39</v>
      </c>
      <c r="AF67" s="284" t="str">
        <f t="shared" si="4"/>
        <v/>
      </c>
      <c r="AG67" s="284">
        <f t="shared" si="5"/>
        <v>7589.2089999999998</v>
      </c>
      <c r="AH67" s="284">
        <f t="shared" si="6"/>
        <v>20888.599999999999</v>
      </c>
    </row>
    <row r="68" spans="1:34" x14ac:dyDescent="0.2">
      <c r="A68" s="280" t="s">
        <v>355</v>
      </c>
      <c r="B68" s="469"/>
      <c r="C68" s="284" t="s">
        <v>292</v>
      </c>
      <c r="D68" s="284" t="s">
        <v>422</v>
      </c>
      <c r="E68" s="284" t="s">
        <v>292</v>
      </c>
      <c r="F68" s="284" t="s">
        <v>422</v>
      </c>
      <c r="G68" s="284">
        <v>8448.5110000000004</v>
      </c>
      <c r="H68" s="284" t="s">
        <v>292</v>
      </c>
      <c r="I68" s="284" t="s">
        <v>292</v>
      </c>
      <c r="J68" s="284" t="s">
        <v>419</v>
      </c>
      <c r="K68" s="284"/>
      <c r="L68" s="284" t="s">
        <v>292</v>
      </c>
      <c r="M68" s="284" t="s">
        <v>419</v>
      </c>
      <c r="N68" s="284">
        <v>3899.0990000000002</v>
      </c>
      <c r="O68" s="284" t="s">
        <v>292</v>
      </c>
      <c r="P68" s="284">
        <v>18641.36</v>
      </c>
      <c r="Q68" s="284" t="s">
        <v>292</v>
      </c>
      <c r="R68" s="284">
        <v>14742.26</v>
      </c>
      <c r="S68" s="284" t="s">
        <v>292</v>
      </c>
      <c r="T68" s="284" t="s">
        <v>292</v>
      </c>
      <c r="U68" s="284" t="s">
        <v>420</v>
      </c>
      <c r="V68" s="284" t="s">
        <v>292</v>
      </c>
      <c r="W68" s="284" t="s">
        <v>420</v>
      </c>
      <c r="X68" s="284">
        <v>681.3329</v>
      </c>
      <c r="Y68" s="284" t="s">
        <v>292</v>
      </c>
      <c r="Z68" s="284">
        <v>10229.620000000001</v>
      </c>
      <c r="AA68" s="284" t="s">
        <v>292</v>
      </c>
      <c r="AB68" s="284">
        <v>9548.2860000000001</v>
      </c>
      <c r="AC68" s="284" t="s">
        <v>292</v>
      </c>
      <c r="AD68" s="280" t="s">
        <v>355</v>
      </c>
      <c r="AE68" s="284" t="str">
        <f t="shared" si="3"/>
        <v/>
      </c>
      <c r="AF68" s="284" t="str">
        <f t="shared" si="4"/>
        <v/>
      </c>
      <c r="AG68" s="284">
        <f t="shared" si="5"/>
        <v>3899.0990000000002</v>
      </c>
      <c r="AH68" s="284">
        <f t="shared" si="6"/>
        <v>18641.36</v>
      </c>
    </row>
    <row r="69" spans="1:34" x14ac:dyDescent="0.2">
      <c r="A69" s="280" t="s">
        <v>270</v>
      </c>
      <c r="B69" s="469"/>
      <c r="C69" s="284">
        <v>15297.03</v>
      </c>
      <c r="D69" s="284" t="s">
        <v>292</v>
      </c>
      <c r="E69" s="284">
        <v>519.17669999999998</v>
      </c>
      <c r="F69" s="284" t="s">
        <v>292</v>
      </c>
      <c r="G69" s="284">
        <v>15816.21</v>
      </c>
      <c r="H69" s="284" t="s">
        <v>292</v>
      </c>
      <c r="I69" s="284">
        <v>15239.49</v>
      </c>
      <c r="J69" s="284" t="s">
        <v>292</v>
      </c>
      <c r="K69" s="284"/>
      <c r="L69" s="284">
        <v>318.03949999999998</v>
      </c>
      <c r="M69" s="284" t="s">
        <v>292</v>
      </c>
      <c r="N69" s="284">
        <v>9461.5339999999997</v>
      </c>
      <c r="O69" s="284" t="s">
        <v>292</v>
      </c>
      <c r="P69" s="284">
        <v>25019.07</v>
      </c>
      <c r="Q69" s="284" t="s">
        <v>292</v>
      </c>
      <c r="R69" s="284">
        <v>15557.53</v>
      </c>
      <c r="S69" s="284" t="s">
        <v>292</v>
      </c>
      <c r="T69" s="284">
        <v>15284.9</v>
      </c>
      <c r="U69" s="284" t="s">
        <v>292</v>
      </c>
      <c r="V69" s="284">
        <v>476.76350000000002</v>
      </c>
      <c r="W69" s="284" t="s">
        <v>292</v>
      </c>
      <c r="X69" s="284">
        <v>1995.127</v>
      </c>
      <c r="Y69" s="284" t="s">
        <v>292</v>
      </c>
      <c r="Z69" s="284">
        <v>17756.79</v>
      </c>
      <c r="AA69" s="284" t="s">
        <v>292</v>
      </c>
      <c r="AB69" s="284">
        <v>15761.66</v>
      </c>
      <c r="AC69" s="284" t="s">
        <v>292</v>
      </c>
      <c r="AD69" s="280" t="s">
        <v>270</v>
      </c>
      <c r="AE69" s="284">
        <f t="shared" si="3"/>
        <v>15239.49</v>
      </c>
      <c r="AF69" s="284">
        <f t="shared" si="4"/>
        <v>318.03949999999998</v>
      </c>
      <c r="AG69" s="284">
        <f t="shared" si="5"/>
        <v>9461.5339999999997</v>
      </c>
      <c r="AH69" s="284">
        <f t="shared" si="6"/>
        <v>25019.07</v>
      </c>
    </row>
    <row r="70" spans="1:34" x14ac:dyDescent="0.2">
      <c r="A70" s="280" t="s">
        <v>262</v>
      </c>
      <c r="B70" s="469"/>
      <c r="C70" s="284">
        <v>8479.3369999999995</v>
      </c>
      <c r="D70" s="284" t="s">
        <v>292</v>
      </c>
      <c r="E70" s="284">
        <v>253.18260000000001</v>
      </c>
      <c r="F70" s="284" t="s">
        <v>292</v>
      </c>
      <c r="G70" s="284">
        <v>8732.52</v>
      </c>
      <c r="H70" s="284" t="s">
        <v>292</v>
      </c>
      <c r="I70" s="284">
        <v>8747.018</v>
      </c>
      <c r="J70" s="284" t="s">
        <v>292</v>
      </c>
      <c r="K70" s="284"/>
      <c r="L70" s="284">
        <v>230.94890000000001</v>
      </c>
      <c r="M70" s="284" t="s">
        <v>292</v>
      </c>
      <c r="N70" s="284">
        <v>3933.748</v>
      </c>
      <c r="O70" s="284" t="s">
        <v>292</v>
      </c>
      <c r="P70" s="284">
        <v>12911.71</v>
      </c>
      <c r="Q70" s="284" t="s">
        <v>292</v>
      </c>
      <c r="R70" s="284">
        <v>8977.9670000000006</v>
      </c>
      <c r="S70" s="284" t="s">
        <v>292</v>
      </c>
      <c r="T70" s="284">
        <v>8535.5840000000007</v>
      </c>
      <c r="U70" s="284" t="s">
        <v>292</v>
      </c>
      <c r="V70" s="284">
        <v>248.51070000000001</v>
      </c>
      <c r="W70" s="284" t="s">
        <v>292</v>
      </c>
      <c r="X70" s="284">
        <v>826.59249999999997</v>
      </c>
      <c r="Y70" s="284" t="s">
        <v>292</v>
      </c>
      <c r="Z70" s="284">
        <v>9610.6880000000001</v>
      </c>
      <c r="AA70" s="284" t="s">
        <v>292</v>
      </c>
      <c r="AB70" s="284">
        <v>8784.0949999999993</v>
      </c>
      <c r="AC70" s="284" t="s">
        <v>292</v>
      </c>
      <c r="AD70" s="280" t="s">
        <v>262</v>
      </c>
      <c r="AE70" s="284">
        <f t="shared" si="3"/>
        <v>8747.018</v>
      </c>
      <c r="AF70" s="284">
        <f t="shared" si="4"/>
        <v>230.94890000000001</v>
      </c>
      <c r="AG70" s="284">
        <f t="shared" si="5"/>
        <v>3933.748</v>
      </c>
      <c r="AH70" s="284">
        <f t="shared" si="6"/>
        <v>12911.71</v>
      </c>
    </row>
    <row r="71" spans="1:34" x14ac:dyDescent="0.2">
      <c r="A71" s="280" t="s">
        <v>263</v>
      </c>
      <c r="B71" s="469"/>
      <c r="C71" s="284">
        <v>9531.5595999999987</v>
      </c>
      <c r="D71" s="284"/>
      <c r="E71" s="284">
        <v>650.25040000000001</v>
      </c>
      <c r="F71" s="284" t="s">
        <v>292</v>
      </c>
      <c r="G71" s="284">
        <v>10181.81</v>
      </c>
      <c r="H71" s="284" t="s">
        <v>292</v>
      </c>
      <c r="I71" s="284">
        <v>8432.27</v>
      </c>
      <c r="J71" s="284" t="s">
        <v>292</v>
      </c>
      <c r="K71" s="284"/>
      <c r="L71" s="284">
        <v>405.35129999999998</v>
      </c>
      <c r="M71" s="284" t="s">
        <v>292</v>
      </c>
      <c r="N71" s="284">
        <v>3020.4140000000002</v>
      </c>
      <c r="O71" s="284" t="s">
        <v>292</v>
      </c>
      <c r="P71" s="284">
        <v>11858.04</v>
      </c>
      <c r="Q71" s="284" t="s">
        <v>292</v>
      </c>
      <c r="R71" s="284">
        <v>8837.6209999999992</v>
      </c>
      <c r="S71" s="284" t="s">
        <v>292</v>
      </c>
      <c r="T71" s="284">
        <v>9299.6689999999999</v>
      </c>
      <c r="U71" s="284" t="s">
        <v>292</v>
      </c>
      <c r="V71" s="284">
        <v>598.59</v>
      </c>
      <c r="W71" s="284" t="s">
        <v>292</v>
      </c>
      <c r="X71" s="284">
        <v>637.14319999999998</v>
      </c>
      <c r="Y71" s="284" t="s">
        <v>292</v>
      </c>
      <c r="Z71" s="284">
        <v>10535.4</v>
      </c>
      <c r="AA71" s="284" t="s">
        <v>292</v>
      </c>
      <c r="AB71" s="284">
        <v>9898.259</v>
      </c>
      <c r="AC71" s="284" t="s">
        <v>292</v>
      </c>
      <c r="AD71" s="280" t="s">
        <v>263</v>
      </c>
      <c r="AE71" s="284">
        <f t="shared" si="3"/>
        <v>8432.27</v>
      </c>
      <c r="AF71" s="284">
        <f t="shared" si="4"/>
        <v>405.35129999999998</v>
      </c>
      <c r="AG71" s="284">
        <f t="shared" si="5"/>
        <v>3020.4140000000002</v>
      </c>
      <c r="AH71" s="284">
        <f t="shared" si="6"/>
        <v>11858.04</v>
      </c>
    </row>
    <row r="72" spans="1:34" x14ac:dyDescent="0.2">
      <c r="A72" s="280" t="s">
        <v>361</v>
      </c>
      <c r="B72" s="469"/>
      <c r="C72" s="284">
        <v>6699.5110000000004</v>
      </c>
      <c r="D72" s="284" t="s">
        <v>292</v>
      </c>
      <c r="E72" s="284">
        <v>962.40729999999996</v>
      </c>
      <c r="F72" s="284" t="s">
        <v>292</v>
      </c>
      <c r="G72" s="284">
        <v>7661.9179999999997</v>
      </c>
      <c r="H72" s="284" t="s">
        <v>292</v>
      </c>
      <c r="I72" s="284">
        <v>8012.8639999999996</v>
      </c>
      <c r="J72" s="284" t="s">
        <v>292</v>
      </c>
      <c r="K72" s="284"/>
      <c r="L72" s="284">
        <v>2019.81</v>
      </c>
      <c r="M72" s="284" t="s">
        <v>292</v>
      </c>
      <c r="N72" s="284">
        <v>2716.355</v>
      </c>
      <c r="O72" s="284" t="s">
        <v>292</v>
      </c>
      <c r="P72" s="284">
        <v>12749.03</v>
      </c>
      <c r="Q72" s="284" t="s">
        <v>292</v>
      </c>
      <c r="R72" s="284">
        <v>10032.67</v>
      </c>
      <c r="S72" s="284" t="s">
        <v>292</v>
      </c>
      <c r="T72" s="284">
        <v>6910.15</v>
      </c>
      <c r="U72" s="284" t="s">
        <v>292</v>
      </c>
      <c r="V72" s="284">
        <v>1131.9960000000001</v>
      </c>
      <c r="W72" s="284" t="s">
        <v>292</v>
      </c>
      <c r="X72" s="284">
        <v>435.65539999999999</v>
      </c>
      <c r="Y72" s="284" t="s">
        <v>292</v>
      </c>
      <c r="Z72" s="284">
        <v>8477.8019999999997</v>
      </c>
      <c r="AA72" s="284" t="s">
        <v>292</v>
      </c>
      <c r="AB72" s="284">
        <v>8042.1459999999997</v>
      </c>
      <c r="AC72" s="284" t="s">
        <v>292</v>
      </c>
      <c r="AD72" s="280" t="s">
        <v>361</v>
      </c>
      <c r="AE72" s="284">
        <f t="shared" si="3"/>
        <v>8012.8639999999996</v>
      </c>
      <c r="AF72" s="284">
        <f t="shared" si="4"/>
        <v>2019.81</v>
      </c>
      <c r="AG72" s="284">
        <f t="shared" si="5"/>
        <v>2716.355</v>
      </c>
      <c r="AH72" s="284">
        <f t="shared" si="6"/>
        <v>12749.03</v>
      </c>
    </row>
    <row r="73" spans="1:34" x14ac:dyDescent="0.2">
      <c r="A73" s="280" t="s">
        <v>265</v>
      </c>
      <c r="B73" s="469"/>
      <c r="C73" s="284" t="s">
        <v>292</v>
      </c>
      <c r="D73" s="284" t="s">
        <v>422</v>
      </c>
      <c r="E73" s="284" t="s">
        <v>292</v>
      </c>
      <c r="F73" s="284" t="s">
        <v>422</v>
      </c>
      <c r="G73" s="284">
        <v>9866.616</v>
      </c>
      <c r="H73" s="284" t="s">
        <v>292</v>
      </c>
      <c r="I73" s="284" t="s">
        <v>292</v>
      </c>
      <c r="J73" s="284" t="s">
        <v>419</v>
      </c>
      <c r="K73" s="284"/>
      <c r="L73" s="284" t="s">
        <v>292</v>
      </c>
      <c r="M73" s="284" t="s">
        <v>419</v>
      </c>
      <c r="N73" s="284">
        <v>3393.4459999999999</v>
      </c>
      <c r="O73" s="284" t="s">
        <v>292</v>
      </c>
      <c r="P73" s="284">
        <v>15266.82</v>
      </c>
      <c r="Q73" s="284" t="s">
        <v>292</v>
      </c>
      <c r="R73" s="284">
        <v>11873.37</v>
      </c>
      <c r="S73" s="284" t="s">
        <v>292</v>
      </c>
      <c r="T73" s="284" t="s">
        <v>292</v>
      </c>
      <c r="U73" s="284" t="s">
        <v>420</v>
      </c>
      <c r="V73" s="284" t="s">
        <v>292</v>
      </c>
      <c r="W73" s="284" t="s">
        <v>420</v>
      </c>
      <c r="X73" s="284">
        <v>604.57759999999996</v>
      </c>
      <c r="Y73" s="284" t="s">
        <v>292</v>
      </c>
      <c r="Z73" s="284">
        <v>10828.72</v>
      </c>
      <c r="AA73" s="284" t="s">
        <v>292</v>
      </c>
      <c r="AB73" s="284">
        <v>10224.14</v>
      </c>
      <c r="AC73" s="284" t="s">
        <v>292</v>
      </c>
      <c r="AD73" s="280" t="s">
        <v>265</v>
      </c>
      <c r="AE73" s="284" t="str">
        <f t="shared" si="3"/>
        <v/>
      </c>
      <c r="AF73" s="284" t="str">
        <f t="shared" si="4"/>
        <v/>
      </c>
      <c r="AG73" s="284">
        <f t="shared" si="5"/>
        <v>3393.4459999999999</v>
      </c>
      <c r="AH73" s="284">
        <f t="shared" si="6"/>
        <v>15266.82</v>
      </c>
    </row>
    <row r="74" spans="1:34" x14ac:dyDescent="0.2">
      <c r="A74" s="280" t="s">
        <v>250</v>
      </c>
      <c r="B74" s="469"/>
      <c r="C74" s="284">
        <v>8991.277</v>
      </c>
      <c r="D74" s="284" t="s">
        <v>292</v>
      </c>
      <c r="E74" s="284">
        <v>690.69650000000001</v>
      </c>
      <c r="F74" s="284" t="s">
        <v>292</v>
      </c>
      <c r="G74" s="284">
        <v>9681.9740000000002</v>
      </c>
      <c r="H74" s="284" t="s">
        <v>292</v>
      </c>
      <c r="I74" s="284">
        <v>10037.290000000001</v>
      </c>
      <c r="J74" s="284" t="s">
        <v>292</v>
      </c>
      <c r="K74" s="284"/>
      <c r="L74" s="284">
        <v>643.75959999999998</v>
      </c>
      <c r="M74" s="284" t="s">
        <v>292</v>
      </c>
      <c r="N74" s="284">
        <v>3556.268</v>
      </c>
      <c r="O74" s="284" t="s">
        <v>292</v>
      </c>
      <c r="P74" s="284">
        <v>14237.32</v>
      </c>
      <c r="Q74" s="284" t="s">
        <v>292</v>
      </c>
      <c r="R74" s="284">
        <v>10681.05</v>
      </c>
      <c r="S74" s="284" t="s">
        <v>292</v>
      </c>
      <c r="T74" s="284">
        <v>9223.6</v>
      </c>
      <c r="U74" s="284" t="s">
        <v>292</v>
      </c>
      <c r="V74" s="284">
        <v>680.27170000000001</v>
      </c>
      <c r="W74" s="284" t="s">
        <v>292</v>
      </c>
      <c r="X74" s="284">
        <v>789.85720000000003</v>
      </c>
      <c r="Y74" s="284" t="s">
        <v>292</v>
      </c>
      <c r="Z74" s="284">
        <v>10693.73</v>
      </c>
      <c r="AA74" s="284" t="s">
        <v>292</v>
      </c>
      <c r="AB74" s="284">
        <v>9903.8709999999992</v>
      </c>
      <c r="AC74" s="284" t="s">
        <v>292</v>
      </c>
      <c r="AD74" s="280" t="s">
        <v>250</v>
      </c>
      <c r="AE74" s="284">
        <f t="shared" si="3"/>
        <v>10037.290000000001</v>
      </c>
      <c r="AF74" s="284">
        <f t="shared" si="4"/>
        <v>643.75959999999998</v>
      </c>
      <c r="AG74" s="284">
        <f t="shared" si="5"/>
        <v>3556.268</v>
      </c>
      <c r="AH74" s="284">
        <f t="shared" si="6"/>
        <v>14237.32</v>
      </c>
    </row>
    <row r="75" spans="1:34" x14ac:dyDescent="0.2">
      <c r="A75" s="280" t="s">
        <v>268</v>
      </c>
      <c r="B75" s="469"/>
      <c r="C75" s="284">
        <v>11844.21</v>
      </c>
      <c r="D75" s="284" t="s">
        <v>292</v>
      </c>
      <c r="E75" s="284">
        <v>1355.2470000000001</v>
      </c>
      <c r="F75" s="284" t="s">
        <v>292</v>
      </c>
      <c r="G75" s="284">
        <v>13199.46</v>
      </c>
      <c r="H75" s="284" t="s">
        <v>292</v>
      </c>
      <c r="I75" s="284">
        <v>12084.45</v>
      </c>
      <c r="J75" s="284" t="s">
        <v>292</v>
      </c>
      <c r="K75" s="284"/>
      <c r="L75" s="284">
        <v>0</v>
      </c>
      <c r="M75" s="284" t="s">
        <v>292</v>
      </c>
      <c r="N75" s="284">
        <v>13961.53</v>
      </c>
      <c r="O75" s="284" t="s">
        <v>292</v>
      </c>
      <c r="P75" s="284">
        <v>26045.98</v>
      </c>
      <c r="Q75" s="284" t="s">
        <v>292</v>
      </c>
      <c r="R75" s="284">
        <v>12084.45</v>
      </c>
      <c r="S75" s="284" t="s">
        <v>292</v>
      </c>
      <c r="T75" s="284">
        <v>11884.18</v>
      </c>
      <c r="U75" s="284" t="s">
        <v>292</v>
      </c>
      <c r="V75" s="284">
        <v>1129.7809999999999</v>
      </c>
      <c r="W75" s="284" t="s">
        <v>292</v>
      </c>
      <c r="X75" s="284">
        <v>2322.7179999999998</v>
      </c>
      <c r="Y75" s="284" t="s">
        <v>292</v>
      </c>
      <c r="Z75" s="284">
        <v>15336.68</v>
      </c>
      <c r="AA75" s="284" t="s">
        <v>292</v>
      </c>
      <c r="AB75" s="284">
        <v>13013.96</v>
      </c>
      <c r="AC75" s="284" t="s">
        <v>292</v>
      </c>
      <c r="AD75" s="280" t="s">
        <v>268</v>
      </c>
      <c r="AE75" s="284">
        <f t="shared" si="3"/>
        <v>12084.45</v>
      </c>
      <c r="AF75" s="284">
        <f t="shared" si="4"/>
        <v>0</v>
      </c>
      <c r="AG75" s="284">
        <f t="shared" si="5"/>
        <v>13961.53</v>
      </c>
      <c r="AH75" s="284">
        <f t="shared" si="6"/>
        <v>26045.98</v>
      </c>
    </row>
    <row r="76" spans="1:34" x14ac:dyDescent="0.2">
      <c r="A76" s="280" t="s">
        <v>271</v>
      </c>
      <c r="B76" s="469">
        <v>2</v>
      </c>
      <c r="C76" s="284" t="s">
        <v>292</v>
      </c>
      <c r="D76" s="284" t="s">
        <v>353</v>
      </c>
      <c r="E76" s="284" t="s">
        <v>292</v>
      </c>
      <c r="F76" s="284" t="s">
        <v>353</v>
      </c>
      <c r="G76" s="284"/>
      <c r="H76" s="284" t="s">
        <v>353</v>
      </c>
      <c r="I76" s="284" t="s">
        <v>292</v>
      </c>
      <c r="J76" s="284" t="s">
        <v>353</v>
      </c>
      <c r="K76" s="284"/>
      <c r="L76" s="284" t="s">
        <v>292</v>
      </c>
      <c r="M76" s="284" t="s">
        <v>353</v>
      </c>
      <c r="N76" s="284">
        <v>17527.55</v>
      </c>
      <c r="O76" s="284" t="s">
        <v>292</v>
      </c>
      <c r="P76" s="284" t="s">
        <v>292</v>
      </c>
      <c r="Q76" s="284" t="s">
        <v>353</v>
      </c>
      <c r="R76" s="284" t="s">
        <v>292</v>
      </c>
      <c r="S76" s="284" t="s">
        <v>353</v>
      </c>
      <c r="T76" s="284" t="s">
        <v>292</v>
      </c>
      <c r="U76" s="284" t="s">
        <v>353</v>
      </c>
      <c r="V76" s="284" t="s">
        <v>292</v>
      </c>
      <c r="W76" s="284" t="s">
        <v>353</v>
      </c>
      <c r="X76" s="284">
        <v>3366.3290000000002</v>
      </c>
      <c r="Y76" s="284" t="s">
        <v>292</v>
      </c>
      <c r="Z76" s="284" t="s">
        <v>292</v>
      </c>
      <c r="AA76" s="284" t="s">
        <v>353</v>
      </c>
      <c r="AB76" s="284" t="s">
        <v>292</v>
      </c>
      <c r="AC76" s="284" t="s">
        <v>353</v>
      </c>
      <c r="AD76" s="280" t="s">
        <v>271</v>
      </c>
      <c r="AE76" s="284" t="str">
        <f t="shared" si="3"/>
        <v/>
      </c>
      <c r="AF76" s="284" t="str">
        <f t="shared" si="4"/>
        <v/>
      </c>
      <c r="AG76" s="284">
        <f t="shared" si="5"/>
        <v>17527.55</v>
      </c>
      <c r="AH76" s="284" t="str">
        <f t="shared" si="6"/>
        <v/>
      </c>
    </row>
    <row r="77" spans="1:34" x14ac:dyDescent="0.2">
      <c r="A77" s="280" t="s">
        <v>277</v>
      </c>
      <c r="B77" s="469"/>
      <c r="C77" s="284">
        <v>4677.6379999999999</v>
      </c>
      <c r="D77" s="284" t="s">
        <v>292</v>
      </c>
      <c r="E77" s="284">
        <v>206.3947</v>
      </c>
      <c r="F77" s="284" t="s">
        <v>292</v>
      </c>
      <c r="G77" s="284">
        <v>4884.0330000000004</v>
      </c>
      <c r="H77" s="284" t="s">
        <v>292</v>
      </c>
      <c r="I77" s="284">
        <v>7479.3940000000002</v>
      </c>
      <c r="J77" s="284" t="s">
        <v>292</v>
      </c>
      <c r="K77" s="284"/>
      <c r="L77" s="284">
        <v>162.07759999999999</v>
      </c>
      <c r="M77" s="284" t="s">
        <v>292</v>
      </c>
      <c r="N77" s="284">
        <v>1813.7329999999999</v>
      </c>
      <c r="O77" s="284" t="s">
        <v>292</v>
      </c>
      <c r="P77" s="284">
        <v>9455.2039999999997</v>
      </c>
      <c r="Q77" s="284" t="s">
        <v>292</v>
      </c>
      <c r="R77" s="284">
        <v>7641.4719999999998</v>
      </c>
      <c r="S77" s="284" t="s">
        <v>292</v>
      </c>
      <c r="T77" s="284">
        <v>5204.1490000000003</v>
      </c>
      <c r="U77" s="284" t="s">
        <v>292</v>
      </c>
      <c r="V77" s="284">
        <v>198.06659999999999</v>
      </c>
      <c r="W77" s="284" t="s">
        <v>292</v>
      </c>
      <c r="X77" s="284">
        <v>340.8399</v>
      </c>
      <c r="Y77" s="284" t="s">
        <v>292</v>
      </c>
      <c r="Z77" s="284">
        <v>5743.0550000000003</v>
      </c>
      <c r="AA77" s="284" t="s">
        <v>292</v>
      </c>
      <c r="AB77" s="284">
        <v>5402.2150000000001</v>
      </c>
      <c r="AC77" s="284" t="s">
        <v>292</v>
      </c>
      <c r="AD77" s="280" t="s">
        <v>277</v>
      </c>
      <c r="AE77" s="284">
        <f t="shared" si="3"/>
        <v>7479.3940000000002</v>
      </c>
      <c r="AF77" s="284">
        <f t="shared" si="4"/>
        <v>162.07759999999999</v>
      </c>
      <c r="AG77" s="284">
        <f t="shared" si="5"/>
        <v>1813.7329999999999</v>
      </c>
      <c r="AH77" s="284">
        <f t="shared" si="6"/>
        <v>9455.2039999999997</v>
      </c>
    </row>
    <row r="78" spans="1:34" x14ac:dyDescent="0.2">
      <c r="A78" s="280" t="s">
        <v>272</v>
      </c>
      <c r="B78" s="469"/>
      <c r="C78" s="284">
        <v>11178.49</v>
      </c>
      <c r="D78" s="284" t="s">
        <v>292</v>
      </c>
      <c r="E78" s="284">
        <v>1337.317</v>
      </c>
      <c r="F78" s="284" t="s">
        <v>292</v>
      </c>
      <c r="G78" s="284">
        <v>12515.81</v>
      </c>
      <c r="H78" s="284" t="s">
        <v>292</v>
      </c>
      <c r="I78" s="284">
        <v>22564.76</v>
      </c>
      <c r="J78" s="284" t="s">
        <v>292</v>
      </c>
      <c r="K78" s="284"/>
      <c r="L78" s="284">
        <v>1319.269</v>
      </c>
      <c r="M78" s="284" t="s">
        <v>292</v>
      </c>
      <c r="N78" s="284">
        <v>5803.82</v>
      </c>
      <c r="O78" s="284" t="s">
        <v>292</v>
      </c>
      <c r="P78" s="284">
        <v>29687.85</v>
      </c>
      <c r="Q78" s="284" t="s">
        <v>292</v>
      </c>
      <c r="R78" s="284">
        <v>23884.03</v>
      </c>
      <c r="S78" s="284" t="s">
        <v>292</v>
      </c>
      <c r="T78" s="284">
        <v>13125.84</v>
      </c>
      <c r="U78" s="284" t="s">
        <v>292</v>
      </c>
      <c r="V78" s="284">
        <v>1334.23</v>
      </c>
      <c r="W78" s="284" t="s">
        <v>292</v>
      </c>
      <c r="X78" s="284">
        <v>992.60339999999997</v>
      </c>
      <c r="Y78" s="284" t="s">
        <v>292</v>
      </c>
      <c r="Z78" s="284">
        <v>15452.67</v>
      </c>
      <c r="AA78" s="284" t="s">
        <v>292</v>
      </c>
      <c r="AB78" s="284">
        <v>14460.07</v>
      </c>
      <c r="AC78" s="284" t="s">
        <v>292</v>
      </c>
      <c r="AD78" s="280" t="s">
        <v>272</v>
      </c>
      <c r="AE78" s="284">
        <f t="shared" si="3"/>
        <v>22564.76</v>
      </c>
      <c r="AF78" s="284">
        <f t="shared" si="4"/>
        <v>1319.269</v>
      </c>
      <c r="AG78" s="284">
        <f t="shared" si="5"/>
        <v>5803.82</v>
      </c>
      <c r="AH78" s="284">
        <f t="shared" si="6"/>
        <v>29687.85</v>
      </c>
    </row>
    <row r="79" spans="1:34" x14ac:dyDescent="0.2">
      <c r="A79" s="280" t="s">
        <v>279</v>
      </c>
      <c r="B79" s="469"/>
      <c r="C79" s="284">
        <v>13571.72</v>
      </c>
      <c r="D79" s="284" t="s">
        <v>292</v>
      </c>
      <c r="E79" s="284">
        <v>1099.104</v>
      </c>
      <c r="F79" s="284" t="s">
        <v>292</v>
      </c>
      <c r="G79" s="284">
        <v>14670.88</v>
      </c>
      <c r="H79" s="284" t="s">
        <v>292</v>
      </c>
      <c r="I79" s="284">
        <v>26809.14</v>
      </c>
      <c r="J79" s="284" t="s">
        <v>292</v>
      </c>
      <c r="K79" s="284"/>
      <c r="L79" s="284">
        <v>4444.5249999999996</v>
      </c>
      <c r="M79" s="284" t="s">
        <v>292</v>
      </c>
      <c r="N79" s="284">
        <v>4093.2440000000001</v>
      </c>
      <c r="O79" s="284" t="s">
        <v>292</v>
      </c>
      <c r="P79" s="284">
        <v>35346.910000000003</v>
      </c>
      <c r="Q79" s="284" t="s">
        <v>292</v>
      </c>
      <c r="R79" s="284">
        <v>31253.67</v>
      </c>
      <c r="S79" s="284" t="s">
        <v>292</v>
      </c>
      <c r="T79" s="284">
        <v>16588.13</v>
      </c>
      <c r="U79" s="284" t="s">
        <v>292</v>
      </c>
      <c r="V79" s="284">
        <v>1861.424</v>
      </c>
      <c r="W79" s="284" t="s">
        <v>292</v>
      </c>
      <c r="X79" s="284">
        <v>932.76919999999996</v>
      </c>
      <c r="Y79" s="284" t="s">
        <v>292</v>
      </c>
      <c r="Z79" s="284">
        <v>19382.32</v>
      </c>
      <c r="AA79" s="284" t="s">
        <v>292</v>
      </c>
      <c r="AB79" s="284">
        <v>18449.55</v>
      </c>
      <c r="AC79" s="284" t="s">
        <v>292</v>
      </c>
      <c r="AD79" s="280" t="s">
        <v>279</v>
      </c>
      <c r="AE79" s="284">
        <f t="shared" si="3"/>
        <v>26809.14</v>
      </c>
      <c r="AF79" s="284">
        <f t="shared" si="4"/>
        <v>4444.5249999999996</v>
      </c>
      <c r="AG79" s="284">
        <f t="shared" si="5"/>
        <v>4093.2440000000001</v>
      </c>
      <c r="AH79" s="284">
        <f t="shared" si="6"/>
        <v>35346.910000000003</v>
      </c>
    </row>
    <row r="80" spans="1:34" x14ac:dyDescent="0.2">
      <c r="B80" s="469"/>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E80" s="284">
        <f t="shared" si="3"/>
        <v>0</v>
      </c>
      <c r="AF80" s="284">
        <f t="shared" si="4"/>
        <v>0</v>
      </c>
      <c r="AG80" s="284">
        <f t="shared" si="5"/>
        <v>0</v>
      </c>
      <c r="AH80" s="284">
        <f t="shared" si="6"/>
        <v>0</v>
      </c>
    </row>
    <row r="81" spans="1:34" x14ac:dyDescent="0.2">
      <c r="A81" s="280" t="s">
        <v>424</v>
      </c>
      <c r="B81" s="469"/>
      <c r="C81" s="284">
        <v>10362.760235714284</v>
      </c>
      <c r="D81" s="284" t="s">
        <v>292</v>
      </c>
      <c r="E81" s="284">
        <v>610.0566321428571</v>
      </c>
      <c r="F81" s="284" t="s">
        <v>292</v>
      </c>
      <c r="G81" s="284">
        <v>10972.816867857142</v>
      </c>
      <c r="H81" s="284" t="s">
        <v>292</v>
      </c>
      <c r="I81" s="284">
        <v>11974.584538461542</v>
      </c>
      <c r="J81" s="284" t="s">
        <v>292</v>
      </c>
      <c r="K81" s="284"/>
      <c r="L81" s="284">
        <v>712.6771218076924</v>
      </c>
      <c r="M81" s="284" t="s">
        <v>292</v>
      </c>
      <c r="N81" s="284">
        <v>6198.1604076923095</v>
      </c>
      <c r="O81" s="284" t="s">
        <v>292</v>
      </c>
      <c r="P81" s="284">
        <v>18885.422067961543</v>
      </c>
      <c r="Q81" s="284" t="s">
        <v>292</v>
      </c>
      <c r="R81" s="284">
        <v>12687.261660269232</v>
      </c>
      <c r="S81" s="284" t="s">
        <v>292</v>
      </c>
      <c r="T81" s="284">
        <v>10741.013919999999</v>
      </c>
      <c r="U81" s="284" t="s">
        <v>292</v>
      </c>
      <c r="V81" s="284">
        <v>630.82880800000009</v>
      </c>
      <c r="W81" s="284" t="s">
        <v>292</v>
      </c>
      <c r="X81" s="284">
        <v>1147.3068959999998</v>
      </c>
      <c r="Y81" s="284" t="s">
        <v>292</v>
      </c>
      <c r="Z81" s="284">
        <v>12519.149624</v>
      </c>
      <c r="AA81" s="284" t="s">
        <v>292</v>
      </c>
      <c r="AB81" s="284">
        <v>11371.842728</v>
      </c>
      <c r="AC81" s="284" t="s">
        <v>292</v>
      </c>
      <c r="AD81" s="280" t="s">
        <v>424</v>
      </c>
      <c r="AE81" s="284">
        <f t="shared" si="3"/>
        <v>11974.584538461542</v>
      </c>
      <c r="AF81" s="284">
        <f t="shared" si="4"/>
        <v>712.6771218076924</v>
      </c>
      <c r="AG81" s="284">
        <f t="shared" si="5"/>
        <v>6198.1604076923095</v>
      </c>
      <c r="AH81" s="284">
        <f t="shared" si="6"/>
        <v>18885.422067961543</v>
      </c>
    </row>
    <row r="82" spans="1:34" x14ac:dyDescent="0.2">
      <c r="A82" s="280" t="s">
        <v>425</v>
      </c>
      <c r="B82" s="469"/>
      <c r="C82" s="284">
        <v>10551.441922222222</v>
      </c>
      <c r="D82" s="284" t="s">
        <v>292</v>
      </c>
      <c r="E82" s="284">
        <v>600.58778333333328</v>
      </c>
      <c r="F82" s="284" t="s">
        <v>292</v>
      </c>
      <c r="G82" s="284">
        <v>11152.029705555555</v>
      </c>
      <c r="H82" s="284" t="s">
        <v>292</v>
      </c>
      <c r="I82" s="284">
        <v>10925.037052631578</v>
      </c>
      <c r="J82" s="284" t="s">
        <v>292</v>
      </c>
      <c r="K82" s="284"/>
      <c r="L82" s="284">
        <v>583.97260299999982</v>
      </c>
      <c r="M82" s="284" t="s">
        <v>292</v>
      </c>
      <c r="N82" s="284">
        <v>6804.1898947368427</v>
      </c>
      <c r="O82" s="284" t="s">
        <v>292</v>
      </c>
      <c r="P82" s="284">
        <v>18313.199550368423</v>
      </c>
      <c r="Q82" s="284" t="s">
        <v>292</v>
      </c>
      <c r="R82" s="284">
        <v>11509.00965563158</v>
      </c>
      <c r="S82" s="284" t="s">
        <v>292</v>
      </c>
      <c r="T82" s="284">
        <v>10566.871666666666</v>
      </c>
      <c r="U82" s="284" t="s">
        <v>292</v>
      </c>
      <c r="V82" s="284">
        <v>598.10956666666664</v>
      </c>
      <c r="W82" s="284" t="s">
        <v>292</v>
      </c>
      <c r="X82" s="284">
        <v>1232.5166444444442</v>
      </c>
      <c r="Y82" s="284" t="s">
        <v>292</v>
      </c>
      <c r="Z82" s="284">
        <v>12397.497877777776</v>
      </c>
      <c r="AA82" s="284" t="s">
        <v>292</v>
      </c>
      <c r="AB82" s="284">
        <v>11164.981233333332</v>
      </c>
      <c r="AC82" s="284" t="s">
        <v>292</v>
      </c>
      <c r="AD82" s="280" t="s">
        <v>425</v>
      </c>
      <c r="AE82" s="284">
        <f t="shared" si="3"/>
        <v>10925.037052631578</v>
      </c>
      <c r="AF82" s="284">
        <f t="shared" si="4"/>
        <v>583.97260299999982</v>
      </c>
      <c r="AG82" s="284">
        <f t="shared" si="5"/>
        <v>6804.1898947368427</v>
      </c>
      <c r="AH82" s="284">
        <f t="shared" si="6"/>
        <v>18313.199550368423</v>
      </c>
    </row>
    <row r="83" spans="1:34" x14ac:dyDescent="0.2">
      <c r="B83" s="469"/>
      <c r="C83" s="470"/>
      <c r="D83" s="471"/>
      <c r="E83" s="470"/>
      <c r="F83" s="471"/>
      <c r="G83" s="470"/>
      <c r="H83" s="471"/>
      <c r="I83" s="470"/>
      <c r="J83" s="471"/>
      <c r="K83" s="471"/>
      <c r="L83" s="470"/>
      <c r="M83" s="471"/>
      <c r="N83" s="470"/>
      <c r="O83" s="471"/>
      <c r="P83" s="470"/>
      <c r="Q83" s="471"/>
      <c r="R83" s="470"/>
      <c r="S83" s="471"/>
      <c r="T83" s="470"/>
      <c r="U83" s="471"/>
      <c r="V83" s="470"/>
      <c r="W83" s="471"/>
      <c r="X83" s="470"/>
      <c r="Y83" s="471"/>
      <c r="Z83" s="470"/>
      <c r="AA83" s="471"/>
      <c r="AB83" s="470"/>
      <c r="AC83" s="471"/>
      <c r="AD83" s="472"/>
    </row>
    <row r="84" spans="1:34" x14ac:dyDescent="0.2">
      <c r="A84" s="280" t="s">
        <v>364</v>
      </c>
      <c r="B84" s="469"/>
      <c r="C84" s="470"/>
      <c r="D84" s="470"/>
      <c r="E84" s="470"/>
      <c r="F84" s="470"/>
      <c r="G84" s="470"/>
      <c r="H84" s="470"/>
      <c r="I84" s="470"/>
      <c r="J84" s="470"/>
      <c r="K84" s="470"/>
      <c r="L84" s="470"/>
      <c r="M84" s="470"/>
      <c r="N84" s="470"/>
      <c r="O84" s="470"/>
      <c r="P84" s="470"/>
      <c r="Q84" s="470"/>
      <c r="R84" s="470"/>
      <c r="S84" s="470"/>
      <c r="T84" s="470"/>
      <c r="U84" s="470"/>
      <c r="V84" s="470"/>
      <c r="W84" s="470"/>
      <c r="X84" s="470"/>
      <c r="Y84" s="470"/>
      <c r="Z84" s="470"/>
      <c r="AA84" s="470"/>
      <c r="AB84" s="470"/>
      <c r="AC84" s="470"/>
      <c r="AD84" s="472"/>
    </row>
    <row r="85" spans="1:34" x14ac:dyDescent="0.2">
      <c r="A85" s="280" t="s">
        <v>365</v>
      </c>
      <c r="B85" s="469"/>
      <c r="C85" s="284" t="s">
        <v>292</v>
      </c>
      <c r="D85" s="284" t="s">
        <v>353</v>
      </c>
      <c r="E85" s="284" t="s">
        <v>292</v>
      </c>
      <c r="F85" s="284" t="s">
        <v>353</v>
      </c>
      <c r="G85" s="284" t="s">
        <v>292</v>
      </c>
      <c r="H85" s="284" t="s">
        <v>353</v>
      </c>
      <c r="I85" s="284" t="s">
        <v>292</v>
      </c>
      <c r="J85" s="284" t="s">
        <v>353</v>
      </c>
      <c r="K85" s="284"/>
      <c r="L85" s="284" t="s">
        <v>292</v>
      </c>
      <c r="M85" s="284" t="s">
        <v>353</v>
      </c>
      <c r="N85" s="284" t="s">
        <v>292</v>
      </c>
      <c r="O85" s="284" t="s">
        <v>353</v>
      </c>
      <c r="P85" s="284" t="s">
        <v>292</v>
      </c>
      <c r="Q85" s="284" t="s">
        <v>353</v>
      </c>
      <c r="R85" s="284" t="s">
        <v>292</v>
      </c>
      <c r="S85" s="284" t="s">
        <v>353</v>
      </c>
      <c r="T85" s="284" t="s">
        <v>292</v>
      </c>
      <c r="U85" s="284" t="s">
        <v>353</v>
      </c>
      <c r="V85" s="284" t="s">
        <v>292</v>
      </c>
      <c r="W85" s="284" t="s">
        <v>353</v>
      </c>
      <c r="X85" s="284" t="s">
        <v>292</v>
      </c>
      <c r="Y85" s="284" t="s">
        <v>353</v>
      </c>
      <c r="Z85" s="284" t="s">
        <v>292</v>
      </c>
      <c r="AA85" s="284" t="s">
        <v>353</v>
      </c>
      <c r="AB85" s="284" t="s">
        <v>292</v>
      </c>
      <c r="AC85" s="284" t="s">
        <v>353</v>
      </c>
      <c r="AD85" s="472"/>
    </row>
    <row r="86" spans="1:34" x14ac:dyDescent="0.2">
      <c r="A86" s="280" t="s">
        <v>366</v>
      </c>
      <c r="B86" s="469"/>
      <c r="C86" s="284" t="s">
        <v>292</v>
      </c>
      <c r="D86" s="284" t="s">
        <v>353</v>
      </c>
      <c r="E86" s="284" t="s">
        <v>292</v>
      </c>
      <c r="F86" s="284" t="s">
        <v>353</v>
      </c>
      <c r="G86" s="284" t="s">
        <v>292</v>
      </c>
      <c r="H86" s="284" t="s">
        <v>353</v>
      </c>
      <c r="I86" s="284" t="s">
        <v>292</v>
      </c>
      <c r="J86" s="284" t="s">
        <v>353</v>
      </c>
      <c r="K86" s="284"/>
      <c r="L86" s="284" t="s">
        <v>292</v>
      </c>
      <c r="M86" s="284" t="s">
        <v>353</v>
      </c>
      <c r="N86" s="284" t="s">
        <v>292</v>
      </c>
      <c r="O86" s="284" t="s">
        <v>353</v>
      </c>
      <c r="P86" s="284" t="s">
        <v>292</v>
      </c>
      <c r="Q86" s="284" t="s">
        <v>353</v>
      </c>
      <c r="R86" s="284" t="s">
        <v>292</v>
      </c>
      <c r="S86" s="284" t="s">
        <v>353</v>
      </c>
      <c r="T86" s="284" t="s">
        <v>292</v>
      </c>
      <c r="U86" s="284" t="s">
        <v>353</v>
      </c>
      <c r="V86" s="284" t="s">
        <v>292</v>
      </c>
      <c r="W86" s="284" t="s">
        <v>353</v>
      </c>
      <c r="X86" s="284" t="s">
        <v>292</v>
      </c>
      <c r="Y86" s="284" t="s">
        <v>353</v>
      </c>
      <c r="Z86" s="284" t="s">
        <v>292</v>
      </c>
      <c r="AA86" s="284" t="s">
        <v>353</v>
      </c>
      <c r="AB86" s="284" t="s">
        <v>292</v>
      </c>
      <c r="AC86" s="284" t="s">
        <v>353</v>
      </c>
      <c r="AD86" s="472"/>
    </row>
    <row r="87" spans="1:34" x14ac:dyDescent="0.2">
      <c r="A87" s="280" t="s">
        <v>367</v>
      </c>
      <c r="B87" s="469"/>
      <c r="C87" s="284" t="s">
        <v>292</v>
      </c>
      <c r="D87" s="284" t="s">
        <v>353</v>
      </c>
      <c r="E87" s="284" t="s">
        <v>292</v>
      </c>
      <c r="F87" s="284" t="s">
        <v>353</v>
      </c>
      <c r="G87" s="284" t="s">
        <v>292</v>
      </c>
      <c r="H87" s="284" t="s">
        <v>353</v>
      </c>
      <c r="I87" s="284" t="s">
        <v>292</v>
      </c>
      <c r="J87" s="284" t="s">
        <v>353</v>
      </c>
      <c r="K87" s="284"/>
      <c r="L87" s="284" t="s">
        <v>292</v>
      </c>
      <c r="M87" s="284" t="s">
        <v>353</v>
      </c>
      <c r="N87" s="284" t="s">
        <v>292</v>
      </c>
      <c r="O87" s="284" t="s">
        <v>353</v>
      </c>
      <c r="P87" s="284" t="s">
        <v>292</v>
      </c>
      <c r="Q87" s="284" t="s">
        <v>353</v>
      </c>
      <c r="R87" s="284" t="s">
        <v>292</v>
      </c>
      <c r="S87" s="284" t="s">
        <v>353</v>
      </c>
      <c r="T87" s="284" t="s">
        <v>292</v>
      </c>
      <c r="U87" s="284" t="s">
        <v>353</v>
      </c>
      <c r="V87" s="284" t="s">
        <v>292</v>
      </c>
      <c r="W87" s="284" t="s">
        <v>353</v>
      </c>
      <c r="X87" s="284" t="s">
        <v>292</v>
      </c>
      <c r="Y87" s="284" t="s">
        <v>353</v>
      </c>
      <c r="Z87" s="284" t="s">
        <v>292</v>
      </c>
      <c r="AA87" s="284" t="s">
        <v>353</v>
      </c>
      <c r="AB87" s="284" t="s">
        <v>292</v>
      </c>
      <c r="AC87" s="284" t="s">
        <v>353</v>
      </c>
      <c r="AD87" s="472"/>
    </row>
    <row r="88" spans="1:34" x14ac:dyDescent="0.2">
      <c r="A88" s="280" t="s">
        <v>368</v>
      </c>
      <c r="B88" s="469"/>
      <c r="C88" s="284" t="s">
        <v>292</v>
      </c>
      <c r="D88" s="284" t="s">
        <v>353</v>
      </c>
      <c r="E88" s="284" t="s">
        <v>292</v>
      </c>
      <c r="F88" s="284" t="s">
        <v>353</v>
      </c>
      <c r="G88" s="284" t="s">
        <v>292</v>
      </c>
      <c r="H88" s="284" t="s">
        <v>353</v>
      </c>
      <c r="I88" s="284" t="s">
        <v>292</v>
      </c>
      <c r="J88" s="284" t="s">
        <v>353</v>
      </c>
      <c r="K88" s="284"/>
      <c r="L88" s="284" t="s">
        <v>292</v>
      </c>
      <c r="M88" s="284" t="s">
        <v>353</v>
      </c>
      <c r="N88" s="284" t="s">
        <v>292</v>
      </c>
      <c r="O88" s="284" t="s">
        <v>353</v>
      </c>
      <c r="P88" s="284" t="s">
        <v>292</v>
      </c>
      <c r="Q88" s="284" t="s">
        <v>353</v>
      </c>
      <c r="R88" s="284" t="s">
        <v>292</v>
      </c>
      <c r="S88" s="284" t="s">
        <v>353</v>
      </c>
      <c r="T88" s="284" t="s">
        <v>292</v>
      </c>
      <c r="U88" s="284" t="s">
        <v>353</v>
      </c>
      <c r="V88" s="284" t="s">
        <v>292</v>
      </c>
      <c r="W88" s="284" t="s">
        <v>353</v>
      </c>
      <c r="X88" s="284" t="s">
        <v>292</v>
      </c>
      <c r="Y88" s="284" t="s">
        <v>353</v>
      </c>
      <c r="Z88" s="284" t="s">
        <v>292</v>
      </c>
      <c r="AA88" s="284" t="s">
        <v>353</v>
      </c>
      <c r="AB88" s="284" t="s">
        <v>292</v>
      </c>
      <c r="AC88" s="284" t="s">
        <v>353</v>
      </c>
      <c r="AD88" s="472"/>
    </row>
    <row r="89" spans="1:34" x14ac:dyDescent="0.2">
      <c r="A89" s="280" t="s">
        <v>369</v>
      </c>
      <c r="B89" s="469"/>
      <c r="C89" s="284" t="s">
        <v>292</v>
      </c>
      <c r="D89" s="284" t="s">
        <v>353</v>
      </c>
      <c r="E89" s="284" t="s">
        <v>292</v>
      </c>
      <c r="F89" s="284" t="s">
        <v>353</v>
      </c>
      <c r="G89" s="284" t="s">
        <v>292</v>
      </c>
      <c r="H89" s="284" t="s">
        <v>353</v>
      </c>
      <c r="I89" s="284" t="s">
        <v>292</v>
      </c>
      <c r="J89" s="284" t="s">
        <v>353</v>
      </c>
      <c r="K89" s="284"/>
      <c r="L89" s="284" t="s">
        <v>292</v>
      </c>
      <c r="M89" s="284" t="s">
        <v>353</v>
      </c>
      <c r="N89" s="284" t="s">
        <v>292</v>
      </c>
      <c r="O89" s="284" t="s">
        <v>353</v>
      </c>
      <c r="P89" s="284" t="s">
        <v>292</v>
      </c>
      <c r="Q89" s="284" t="s">
        <v>353</v>
      </c>
      <c r="R89" s="284" t="s">
        <v>292</v>
      </c>
      <c r="S89" s="284" t="s">
        <v>353</v>
      </c>
      <c r="T89" s="284" t="s">
        <v>292</v>
      </c>
      <c r="U89" s="284" t="s">
        <v>353</v>
      </c>
      <c r="V89" s="284" t="s">
        <v>292</v>
      </c>
      <c r="W89" s="284" t="s">
        <v>353</v>
      </c>
      <c r="X89" s="284" t="s">
        <v>292</v>
      </c>
      <c r="Y89" s="284" t="s">
        <v>353</v>
      </c>
      <c r="Z89" s="284" t="s">
        <v>292</v>
      </c>
      <c r="AA89" s="284" t="s">
        <v>353</v>
      </c>
      <c r="AB89" s="284" t="s">
        <v>292</v>
      </c>
      <c r="AC89" s="284" t="s">
        <v>353</v>
      </c>
      <c r="AD89" s="472"/>
    </row>
    <row r="90" spans="1:34" x14ac:dyDescent="0.2">
      <c r="A90" s="280" t="s">
        <v>370</v>
      </c>
      <c r="B90" s="469"/>
      <c r="C90" s="284" t="s">
        <v>292</v>
      </c>
      <c r="D90" s="284" t="s">
        <v>353</v>
      </c>
      <c r="E90" s="284" t="s">
        <v>292</v>
      </c>
      <c r="F90" s="284" t="s">
        <v>353</v>
      </c>
      <c r="G90" s="284" t="s">
        <v>292</v>
      </c>
      <c r="H90" s="284" t="s">
        <v>353</v>
      </c>
      <c r="I90" s="284" t="s">
        <v>292</v>
      </c>
      <c r="J90" s="284" t="s">
        <v>353</v>
      </c>
      <c r="K90" s="284"/>
      <c r="L90" s="284" t="s">
        <v>292</v>
      </c>
      <c r="M90" s="284" t="s">
        <v>353</v>
      </c>
      <c r="N90" s="284" t="s">
        <v>292</v>
      </c>
      <c r="O90" s="284" t="s">
        <v>353</v>
      </c>
      <c r="P90" s="284" t="s">
        <v>292</v>
      </c>
      <c r="Q90" s="284" t="s">
        <v>353</v>
      </c>
      <c r="R90" s="284" t="s">
        <v>292</v>
      </c>
      <c r="S90" s="284" t="s">
        <v>353</v>
      </c>
      <c r="T90" s="284" t="s">
        <v>292</v>
      </c>
      <c r="U90" s="284" t="s">
        <v>353</v>
      </c>
      <c r="V90" s="284" t="s">
        <v>292</v>
      </c>
      <c r="W90" s="284" t="s">
        <v>353</v>
      </c>
      <c r="X90" s="284" t="s">
        <v>292</v>
      </c>
      <c r="Y90" s="284" t="s">
        <v>353</v>
      </c>
      <c r="Z90" s="284" t="s">
        <v>292</v>
      </c>
      <c r="AA90" s="284" t="s">
        <v>353</v>
      </c>
      <c r="AB90" s="284" t="s">
        <v>292</v>
      </c>
      <c r="AC90" s="284" t="s">
        <v>353</v>
      </c>
      <c r="AD90" s="472"/>
    </row>
    <row r="91" spans="1:34" x14ac:dyDescent="0.2">
      <c r="A91" s="280" t="s">
        <v>371</v>
      </c>
      <c r="B91" s="469"/>
      <c r="C91" s="284" t="s">
        <v>292</v>
      </c>
      <c r="D91" s="284" t="s">
        <v>353</v>
      </c>
      <c r="E91" s="284" t="s">
        <v>292</v>
      </c>
      <c r="F91" s="284" t="s">
        <v>353</v>
      </c>
      <c r="G91" s="284" t="s">
        <v>292</v>
      </c>
      <c r="H91" s="284" t="s">
        <v>353</v>
      </c>
      <c r="I91" s="284" t="s">
        <v>292</v>
      </c>
      <c r="J91" s="284" t="s">
        <v>353</v>
      </c>
      <c r="K91" s="284"/>
      <c r="L91" s="284" t="s">
        <v>292</v>
      </c>
      <c r="M91" s="284" t="s">
        <v>353</v>
      </c>
      <c r="N91" s="284" t="s">
        <v>292</v>
      </c>
      <c r="O91" s="284" t="s">
        <v>353</v>
      </c>
      <c r="P91" s="284" t="s">
        <v>292</v>
      </c>
      <c r="Q91" s="284" t="s">
        <v>353</v>
      </c>
      <c r="R91" s="284" t="s">
        <v>292</v>
      </c>
      <c r="S91" s="284" t="s">
        <v>353</v>
      </c>
      <c r="T91" s="284" t="s">
        <v>292</v>
      </c>
      <c r="U91" s="284" t="s">
        <v>353</v>
      </c>
      <c r="V91" s="284" t="s">
        <v>292</v>
      </c>
      <c r="W91" s="284" t="s">
        <v>353</v>
      </c>
      <c r="X91" s="284" t="s">
        <v>292</v>
      </c>
      <c r="Y91" s="284" t="s">
        <v>353</v>
      </c>
      <c r="Z91" s="284" t="s">
        <v>292</v>
      </c>
      <c r="AA91" s="284" t="s">
        <v>353</v>
      </c>
      <c r="AB91" s="284" t="s">
        <v>292</v>
      </c>
      <c r="AC91" s="284" t="s">
        <v>353</v>
      </c>
      <c r="AD91" s="472"/>
    </row>
    <row r="92" spans="1:34" x14ac:dyDescent="0.2">
      <c r="B92" s="469"/>
      <c r="C92" s="284"/>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row>
    <row r="93" spans="1:34" x14ac:dyDescent="0.2">
      <c r="A93" s="280" t="s">
        <v>426</v>
      </c>
      <c r="C93" s="284" t="s">
        <v>292</v>
      </c>
      <c r="D93" s="284" t="s">
        <v>353</v>
      </c>
      <c r="E93" s="284" t="s">
        <v>292</v>
      </c>
      <c r="F93" s="284" t="s">
        <v>353</v>
      </c>
      <c r="G93" s="284" t="s">
        <v>292</v>
      </c>
      <c r="H93" s="284" t="s">
        <v>353</v>
      </c>
      <c r="I93" s="284" t="s">
        <v>292</v>
      </c>
      <c r="J93" s="284" t="s">
        <v>353</v>
      </c>
      <c r="K93" s="284"/>
      <c r="L93" s="284" t="s">
        <v>292</v>
      </c>
      <c r="M93" s="284" t="s">
        <v>353</v>
      </c>
      <c r="N93" s="284" t="s">
        <v>292</v>
      </c>
      <c r="O93" s="284" t="s">
        <v>353</v>
      </c>
      <c r="P93" s="284" t="s">
        <v>292</v>
      </c>
      <c r="Q93" s="284" t="s">
        <v>353</v>
      </c>
      <c r="R93" s="284" t="s">
        <v>292</v>
      </c>
      <c r="S93" s="284" t="s">
        <v>353</v>
      </c>
      <c r="T93" s="284" t="s">
        <v>292</v>
      </c>
      <c r="U93" s="284" t="s">
        <v>353</v>
      </c>
      <c r="V93" s="284" t="s">
        <v>292</v>
      </c>
      <c r="W93" s="284" t="s">
        <v>353</v>
      </c>
      <c r="X93" s="284" t="s">
        <v>292</v>
      </c>
      <c r="Y93" s="284" t="s">
        <v>353</v>
      </c>
      <c r="Z93" s="284" t="s">
        <v>292</v>
      </c>
      <c r="AA93" s="284" t="s">
        <v>353</v>
      </c>
      <c r="AB93" s="284" t="s">
        <v>292</v>
      </c>
      <c r="AC93" s="284" t="s">
        <v>353</v>
      </c>
    </row>
    <row r="94" spans="1:34" x14ac:dyDescent="0.2">
      <c r="A94" s="280" t="s">
        <v>427</v>
      </c>
    </row>
    <row r="95" spans="1:34" x14ac:dyDescent="0.2">
      <c r="A95" s="280" t="s">
        <v>428</v>
      </c>
    </row>
    <row r="96" spans="1:34" x14ac:dyDescent="0.2">
      <c r="A96" s="280" t="s">
        <v>429</v>
      </c>
    </row>
    <row r="97" spans="1:1" x14ac:dyDescent="0.2">
      <c r="A97" s="290" t="s">
        <v>430</v>
      </c>
    </row>
    <row r="98" spans="1:1" x14ac:dyDescent="0.2">
      <c r="A98" s="280" t="s">
        <v>431</v>
      </c>
    </row>
    <row r="99" spans="1:1" x14ac:dyDescent="0.2">
      <c r="A99" s="292" t="s">
        <v>378</v>
      </c>
    </row>
    <row r="100" spans="1:1" x14ac:dyDescent="0.2">
      <c r="A100" s="293"/>
    </row>
    <row r="101" spans="1:1" x14ac:dyDescent="0.2">
      <c r="A101" s="290"/>
    </row>
    <row r="108" spans="1:1" ht="9.9499999999999993" customHeight="1" x14ac:dyDescent="0.2"/>
    <row r="113" ht="9.9499999999999993" customHeight="1" x14ac:dyDescent="0.2"/>
  </sheetData>
  <mergeCells count="29">
    <mergeCell ref="Z40:AA40"/>
    <mergeCell ref="AB40:AC40"/>
    <mergeCell ref="C37:H39"/>
    <mergeCell ref="I37:S39"/>
    <mergeCell ref="T37:AC39"/>
    <mergeCell ref="C40:D40"/>
    <mergeCell ref="E40:F40"/>
    <mergeCell ref="G40:H40"/>
    <mergeCell ref="I40:J40"/>
    <mergeCell ref="L40:M40"/>
    <mergeCell ref="N40:O40"/>
    <mergeCell ref="P40:Q40"/>
    <mergeCell ref="N41:O41"/>
    <mergeCell ref="R40:S40"/>
    <mergeCell ref="T40:U40"/>
    <mergeCell ref="V40:W40"/>
    <mergeCell ref="X40:Y40"/>
    <mergeCell ref="C41:D41"/>
    <mergeCell ref="E41:F41"/>
    <mergeCell ref="G41:H41"/>
    <mergeCell ref="I41:J41"/>
    <mergeCell ref="L41:M41"/>
    <mergeCell ref="AB41:AC41"/>
    <mergeCell ref="P41:Q41"/>
    <mergeCell ref="R41:S41"/>
    <mergeCell ref="T41:U41"/>
    <mergeCell ref="V41:W41"/>
    <mergeCell ref="X41:Y41"/>
    <mergeCell ref="Z41:AA41"/>
  </mergeCells>
  <pageMargins left="0.7" right="0.7" top="0.75" bottom="0.75" header="0.3" footer="0.3"/>
  <pageSetup paperSize="9" scale="80" orientation="portrait" r:id="rId1"/>
  <colBreaks count="1" manualBreakCount="1">
    <brk id="19" max="1048575" man="1"/>
  </colBreaks>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D6B1C-9320-4943-A76F-096A1DFE92A7}">
  <dimension ref="A1:S125"/>
  <sheetViews>
    <sheetView workbookViewId="0"/>
  </sheetViews>
  <sheetFormatPr defaultColWidth="9.140625" defaultRowHeight="12.75" x14ac:dyDescent="0.2"/>
  <cols>
    <col min="1" max="1" width="13.42578125" style="297" customWidth="1"/>
    <col min="2" max="2" width="9.42578125" style="297" bestFit="1" customWidth="1"/>
    <col min="3" max="3" width="8.42578125" style="297" customWidth="1"/>
    <col min="4" max="18" width="9.42578125" style="297" bestFit="1" customWidth="1"/>
    <col min="19" max="19" width="11.85546875" style="297" bestFit="1" customWidth="1"/>
    <col min="20" max="20" width="10.42578125" style="297" bestFit="1" customWidth="1"/>
    <col min="21" max="16384" width="9.140625" style="297"/>
  </cols>
  <sheetData>
    <row r="1" spans="1:2" x14ac:dyDescent="0.2">
      <c r="A1" s="295" t="s">
        <v>24</v>
      </c>
      <c r="B1" s="296"/>
    </row>
    <row r="2" spans="1:2" x14ac:dyDescent="0.2">
      <c r="A2" s="298" t="s">
        <v>432</v>
      </c>
      <c r="B2" s="320" t="s">
        <v>433</v>
      </c>
    </row>
    <row r="3" spans="1:2" x14ac:dyDescent="0.2">
      <c r="A3" s="299"/>
      <c r="B3" s="300"/>
    </row>
    <row r="4" spans="1:2" x14ac:dyDescent="0.2">
      <c r="A4" s="321"/>
      <c r="B4" s="322" t="s">
        <v>434</v>
      </c>
    </row>
    <row r="5" spans="1:2" x14ac:dyDescent="0.2">
      <c r="A5" s="297" t="s">
        <v>114</v>
      </c>
      <c r="B5" s="301">
        <v>0.80754248631943493</v>
      </c>
    </row>
    <row r="6" spans="1:2" x14ac:dyDescent="0.2">
      <c r="A6" s="297" t="s">
        <v>116</v>
      </c>
      <c r="B6" s="301">
        <v>0.68039983826128458</v>
      </c>
    </row>
    <row r="7" spans="1:2" x14ac:dyDescent="0.2">
      <c r="A7" s="297" t="s">
        <v>105</v>
      </c>
      <c r="B7" s="301">
        <v>0.63127413437729663</v>
      </c>
    </row>
    <row r="8" spans="1:2" x14ac:dyDescent="0.2">
      <c r="A8" s="297" t="s">
        <v>96</v>
      </c>
      <c r="B8" s="301">
        <v>0.61574885191501094</v>
      </c>
    </row>
    <row r="9" spans="1:2" x14ac:dyDescent="0.2">
      <c r="A9" s="297" t="s">
        <v>112</v>
      </c>
      <c r="B9" s="301">
        <v>0.58560815930308252</v>
      </c>
    </row>
    <row r="10" spans="1:2" x14ac:dyDescent="0.2">
      <c r="A10" s="297" t="s">
        <v>106</v>
      </c>
      <c r="B10" s="301">
        <v>0.57804520101527301</v>
      </c>
    </row>
    <row r="11" spans="1:2" x14ac:dyDescent="0.2">
      <c r="A11" s="297" t="s">
        <v>100</v>
      </c>
      <c r="B11" s="301">
        <v>0.47591754093112826</v>
      </c>
    </row>
    <row r="12" spans="1:2" x14ac:dyDescent="0.2">
      <c r="A12" s="297" t="s">
        <v>104</v>
      </c>
      <c r="B12" s="301">
        <v>0.45422357106727368</v>
      </c>
    </row>
    <row r="13" spans="1:2" x14ac:dyDescent="0.2">
      <c r="A13" s="297" t="s">
        <v>92</v>
      </c>
      <c r="B13" s="301">
        <v>0.44891200335496284</v>
      </c>
    </row>
    <row r="14" spans="1:2" x14ac:dyDescent="0.2">
      <c r="A14" s="297" t="s">
        <v>335</v>
      </c>
      <c r="B14" s="301">
        <v>0.42010927630321115</v>
      </c>
    </row>
    <row r="15" spans="1:2" x14ac:dyDescent="0.2">
      <c r="A15" s="297" t="s">
        <v>88</v>
      </c>
      <c r="B15" s="301">
        <v>0.41934996372557132</v>
      </c>
    </row>
    <row r="16" spans="1:2" x14ac:dyDescent="0.2">
      <c r="A16" s="297" t="s">
        <v>109</v>
      </c>
      <c r="B16" s="301">
        <v>0.41404241763413013</v>
      </c>
    </row>
    <row r="17" spans="1:2" x14ac:dyDescent="0.2">
      <c r="A17" s="297" t="s">
        <v>95</v>
      </c>
      <c r="B17" s="301">
        <v>0.40606145993944148</v>
      </c>
    </row>
    <row r="18" spans="1:2" x14ac:dyDescent="0.2">
      <c r="A18" s="297" t="s">
        <v>87</v>
      </c>
      <c r="B18" s="301">
        <v>0.40206058044180343</v>
      </c>
    </row>
    <row r="19" spans="1:2" x14ac:dyDescent="0.2">
      <c r="A19" s="297" t="s">
        <v>91</v>
      </c>
      <c r="B19" s="301">
        <v>0.39906180025225985</v>
      </c>
    </row>
    <row r="20" spans="1:2" x14ac:dyDescent="0.2">
      <c r="A20" s="297" t="s">
        <v>103</v>
      </c>
      <c r="B20" s="301">
        <v>0.38704972301827523</v>
      </c>
    </row>
    <row r="21" spans="1:2" x14ac:dyDescent="0.2">
      <c r="A21" s="297" t="s">
        <v>90</v>
      </c>
      <c r="B21" s="301">
        <v>0.35714284816326519</v>
      </c>
    </row>
    <row r="22" spans="1:2" x14ac:dyDescent="0.2">
      <c r="A22" s="297" t="s">
        <v>107</v>
      </c>
      <c r="B22" s="301">
        <v>0.34860328251258921</v>
      </c>
    </row>
    <row r="23" spans="1:2" x14ac:dyDescent="0.2">
      <c r="A23" s="297" t="s">
        <v>93</v>
      </c>
      <c r="B23" s="301">
        <v>0.33476989705343024</v>
      </c>
    </row>
    <row r="24" spans="1:2" x14ac:dyDescent="0.2">
      <c r="A24" s="297" t="s">
        <v>318</v>
      </c>
      <c r="B24" s="301">
        <v>0.31517725404673658</v>
      </c>
    </row>
    <row r="25" spans="1:2" x14ac:dyDescent="0.2">
      <c r="A25" s="297" t="s">
        <v>89</v>
      </c>
      <c r="B25" s="301">
        <v>0.30063304816489067</v>
      </c>
    </row>
    <row r="26" spans="1:2" x14ac:dyDescent="0.2">
      <c r="A26" s="297" t="s">
        <v>97</v>
      </c>
      <c r="B26" s="301">
        <v>0.29012393146139193</v>
      </c>
    </row>
    <row r="27" spans="1:2" x14ac:dyDescent="0.2">
      <c r="A27" s="297" t="s">
        <v>110</v>
      </c>
      <c r="B27" s="301">
        <v>0.27731815738692472</v>
      </c>
    </row>
    <row r="28" spans="1:2" x14ac:dyDescent="0.2">
      <c r="A28" s="297" t="s">
        <v>117</v>
      </c>
      <c r="B28" s="301">
        <v>0.27443954697470185</v>
      </c>
    </row>
    <row r="29" spans="1:2" x14ac:dyDescent="0.2">
      <c r="A29" s="297" t="s">
        <v>98</v>
      </c>
      <c r="B29" s="301">
        <v>0.27211331248321396</v>
      </c>
    </row>
    <row r="30" spans="1:2" x14ac:dyDescent="0.2">
      <c r="A30" s="297" t="s">
        <v>111</v>
      </c>
      <c r="B30" s="301">
        <v>0.23237270900609905</v>
      </c>
    </row>
    <row r="31" spans="1:2" x14ac:dyDescent="0.2">
      <c r="A31" s="297" t="s">
        <v>128</v>
      </c>
      <c r="B31" s="301">
        <v>0.21393462515600267</v>
      </c>
    </row>
    <row r="32" spans="1:2" x14ac:dyDescent="0.2">
      <c r="A32" s="297" t="s">
        <v>232</v>
      </c>
      <c r="B32" s="301">
        <v>4.6372351591501104E-2</v>
      </c>
    </row>
    <row r="33" spans="1:19" x14ac:dyDescent="0.2">
      <c r="A33" s="299"/>
      <c r="B33" s="300"/>
    </row>
    <row r="34" spans="1:19" x14ac:dyDescent="0.2">
      <c r="A34" s="299"/>
      <c r="B34" s="300"/>
    </row>
    <row r="35" spans="1:19" x14ac:dyDescent="0.2">
      <c r="A35" s="302" t="s">
        <v>233</v>
      </c>
      <c r="B35" s="303"/>
    </row>
    <row r="36" spans="1:19" ht="12.75" customHeight="1" x14ac:dyDescent="0.2">
      <c r="A36" s="304" t="s">
        <v>435</v>
      </c>
      <c r="B36" s="305" t="s">
        <v>436</v>
      </c>
      <c r="C36" s="306"/>
      <c r="D36" s="306"/>
      <c r="F36" s="304"/>
      <c r="G36" s="304"/>
      <c r="H36" s="304"/>
      <c r="I36" s="304"/>
      <c r="J36" s="304"/>
      <c r="K36" s="304"/>
      <c r="L36" s="304"/>
      <c r="M36" s="304"/>
      <c r="N36" s="304"/>
      <c r="O36" s="304"/>
      <c r="P36" s="304"/>
      <c r="Q36" s="304"/>
      <c r="R36" s="304"/>
    </row>
    <row r="37" spans="1:19" ht="12.75" customHeight="1" x14ac:dyDescent="0.2">
      <c r="A37" s="304" t="s">
        <v>437</v>
      </c>
      <c r="B37" s="305" t="s">
        <v>438</v>
      </c>
      <c r="C37" s="306"/>
      <c r="D37" s="306"/>
      <c r="F37" s="304"/>
      <c r="G37" s="304"/>
      <c r="H37" s="304"/>
      <c r="I37" s="304"/>
      <c r="J37" s="304"/>
      <c r="K37" s="304"/>
      <c r="L37" s="304"/>
      <c r="M37" s="304"/>
      <c r="N37" s="304"/>
      <c r="O37" s="304"/>
      <c r="P37" s="304"/>
      <c r="Q37" s="304"/>
      <c r="R37" s="304"/>
    </row>
    <row r="38" spans="1:19" ht="12.75" customHeight="1" x14ac:dyDescent="0.2">
      <c r="A38" s="304" t="s">
        <v>439</v>
      </c>
      <c r="B38" s="305" t="s">
        <v>440</v>
      </c>
      <c r="C38" s="306"/>
      <c r="D38" s="306"/>
      <c r="F38" s="304"/>
      <c r="G38" s="304"/>
      <c r="H38" s="304"/>
      <c r="I38" s="304"/>
      <c r="J38" s="304"/>
      <c r="K38" s="304"/>
      <c r="L38" s="304"/>
      <c r="M38" s="304"/>
      <c r="N38" s="304"/>
      <c r="O38" s="304"/>
      <c r="P38" s="304"/>
      <c r="Q38" s="304"/>
      <c r="R38" s="304"/>
    </row>
    <row r="39" spans="1:19" ht="12.75" customHeight="1" x14ac:dyDescent="0.2">
      <c r="A39" s="307" t="s">
        <v>441</v>
      </c>
      <c r="B39" s="308"/>
      <c r="C39" s="308"/>
      <c r="E39" s="304"/>
      <c r="F39" s="304"/>
      <c r="H39" s="304"/>
      <c r="J39" s="544" t="s">
        <v>442</v>
      </c>
      <c r="K39" s="544"/>
      <c r="L39" s="544"/>
      <c r="M39" s="544"/>
      <c r="N39" s="544"/>
      <c r="O39" s="544"/>
      <c r="P39" s="544"/>
      <c r="Q39" s="544"/>
      <c r="R39" s="304"/>
    </row>
    <row r="40" spans="1:19" ht="12.75" customHeight="1" x14ac:dyDescent="0.2">
      <c r="A40" s="308"/>
      <c r="B40" s="308"/>
      <c r="C40" s="308"/>
      <c r="D40" s="544" t="s">
        <v>443</v>
      </c>
      <c r="E40" s="544"/>
      <c r="F40" s="544" t="s">
        <v>444</v>
      </c>
      <c r="G40" s="544"/>
      <c r="H40" s="544" t="s">
        <v>442</v>
      </c>
      <c r="I40" s="544"/>
      <c r="J40" s="544" t="s">
        <v>445</v>
      </c>
      <c r="K40" s="544"/>
      <c r="L40" s="545" t="s">
        <v>446</v>
      </c>
      <c r="M40" s="545"/>
      <c r="N40" s="544" t="s">
        <v>447</v>
      </c>
      <c r="O40" s="544"/>
      <c r="P40" s="544" t="s">
        <v>448</v>
      </c>
      <c r="Q40" s="544"/>
    </row>
    <row r="41" spans="1:19" x14ac:dyDescent="0.2">
      <c r="A41" s="548" t="s">
        <v>330</v>
      </c>
      <c r="B41" s="548"/>
      <c r="C41" s="309" t="s">
        <v>449</v>
      </c>
      <c r="D41" s="544"/>
      <c r="E41" s="544"/>
      <c r="F41" s="544"/>
      <c r="G41" s="544"/>
      <c r="H41" s="544"/>
      <c r="I41" s="544"/>
      <c r="J41" s="310" t="s">
        <v>292</v>
      </c>
      <c r="K41" s="310" t="s">
        <v>292</v>
      </c>
      <c r="L41" s="310" t="s">
        <v>292</v>
      </c>
      <c r="M41" s="310" t="s">
        <v>292</v>
      </c>
      <c r="N41" s="310" t="s">
        <v>292</v>
      </c>
      <c r="O41" s="310" t="s">
        <v>292</v>
      </c>
      <c r="P41" s="310" t="s">
        <v>292</v>
      </c>
      <c r="Q41" s="310" t="s">
        <v>292</v>
      </c>
      <c r="R41" s="311" t="s">
        <v>450</v>
      </c>
      <c r="S41" s="311" t="s">
        <v>434</v>
      </c>
    </row>
    <row r="42" spans="1:19" ht="12" customHeight="1" x14ac:dyDescent="0.2">
      <c r="A42" s="546" t="s">
        <v>349</v>
      </c>
      <c r="B42" s="546"/>
      <c r="C42" s="312">
        <v>2021</v>
      </c>
      <c r="D42" s="313">
        <v>8.9649935000000003</v>
      </c>
      <c r="E42" s="313">
        <v>0.34953526000000001</v>
      </c>
      <c r="F42" s="313">
        <v>36.727603999999999</v>
      </c>
      <c r="G42" s="313">
        <v>0.58981419000000002</v>
      </c>
      <c r="H42" s="313">
        <v>54.307403999999998</v>
      </c>
      <c r="I42" s="313">
        <v>0.60948663999999997</v>
      </c>
      <c r="J42" s="313">
        <v>9.8446444999999994</v>
      </c>
      <c r="K42" s="313">
        <v>0.36450839000000002</v>
      </c>
      <c r="L42" s="313">
        <v>32.800564000000001</v>
      </c>
      <c r="M42" s="313">
        <v>0.57442755000000001</v>
      </c>
      <c r="N42" s="313">
        <v>10.658578</v>
      </c>
      <c r="O42" s="313">
        <v>0.3775616</v>
      </c>
      <c r="P42" s="313">
        <v>1.0036166</v>
      </c>
      <c r="Q42" s="313">
        <v>0.12195660999999999</v>
      </c>
      <c r="R42" s="314">
        <f>SUM(J42,L42,N42)</f>
        <v>53.303786500000001</v>
      </c>
      <c r="S42" s="297">
        <f>N42/R42*100</f>
        <v>19.995911547484528</v>
      </c>
    </row>
    <row r="43" spans="1:19" ht="12" customHeight="1" x14ac:dyDescent="0.2">
      <c r="A43" s="546" t="s">
        <v>261</v>
      </c>
      <c r="B43" s="546"/>
      <c r="C43" s="312">
        <v>2021</v>
      </c>
      <c r="D43" s="313">
        <v>10.552403</v>
      </c>
      <c r="E43" s="313">
        <v>0.21639493000000001</v>
      </c>
      <c r="F43" s="313">
        <v>47.003509999999999</v>
      </c>
      <c r="G43" s="313">
        <v>0.35154079999999999</v>
      </c>
      <c r="H43" s="313">
        <v>42.444088000000001</v>
      </c>
      <c r="I43" s="313">
        <v>0.34812933000000001</v>
      </c>
      <c r="J43" s="313">
        <v>15.965873</v>
      </c>
      <c r="K43" s="313">
        <v>0.25799495</v>
      </c>
      <c r="L43" s="313">
        <v>11.893367</v>
      </c>
      <c r="M43" s="313">
        <v>0.22800467999999999</v>
      </c>
      <c r="N43" s="313">
        <v>14.019863000000001</v>
      </c>
      <c r="O43" s="313">
        <v>0.24454455</v>
      </c>
      <c r="P43" s="313">
        <v>0.56498444000000003</v>
      </c>
      <c r="Q43" s="313">
        <v>5.2792840000000001E-2</v>
      </c>
      <c r="R43" s="314">
        <f t="shared" ref="R43:R88" si="0">SUM(J43,L43,N43)</f>
        <v>41.879103000000001</v>
      </c>
      <c r="S43" s="297">
        <f t="shared" ref="S43:S88" si="1">N43/R43*100</f>
        <v>33.476989705343023</v>
      </c>
    </row>
    <row r="44" spans="1:19" ht="12" customHeight="1" x14ac:dyDescent="0.2">
      <c r="A44" s="546" t="s">
        <v>241</v>
      </c>
      <c r="B44" s="546"/>
      <c r="C44" s="312">
        <v>2021</v>
      </c>
      <c r="D44" s="313">
        <v>12.572895000000001</v>
      </c>
      <c r="E44" s="313">
        <v>0.27326676</v>
      </c>
      <c r="F44" s="313">
        <v>36.557963999999998</v>
      </c>
      <c r="G44" s="313">
        <v>0.39694070999999997</v>
      </c>
      <c r="H44" s="313">
        <v>50.869140999999999</v>
      </c>
      <c r="I44" s="313">
        <v>0.41205051999999998</v>
      </c>
      <c r="J44" s="313">
        <v>0.90752822</v>
      </c>
      <c r="K44" s="313">
        <v>7.816215E-2</v>
      </c>
      <c r="L44" s="313">
        <v>26.699963</v>
      </c>
      <c r="M44" s="313">
        <v>0.36463094000000001</v>
      </c>
      <c r="N44" s="313">
        <v>22.488848000000001</v>
      </c>
      <c r="O44" s="313">
        <v>0.34412148999999997</v>
      </c>
      <c r="P44" s="313">
        <v>0.77280223000000003</v>
      </c>
      <c r="Q44" s="313">
        <v>7.2176470000000006E-2</v>
      </c>
      <c r="R44" s="314">
        <f t="shared" si="0"/>
        <v>50.096339220000004</v>
      </c>
      <c r="S44" s="297">
        <f t="shared" si="1"/>
        <v>44.891200335496286</v>
      </c>
    </row>
    <row r="45" spans="1:19" ht="12" customHeight="1" x14ac:dyDescent="0.2">
      <c r="A45" s="546" t="s">
        <v>357</v>
      </c>
      <c r="B45" s="546"/>
      <c r="C45" s="312">
        <v>2021</v>
      </c>
      <c r="D45" s="313">
        <v>4.8088063999999999</v>
      </c>
      <c r="E45" s="313" t="s">
        <v>451</v>
      </c>
      <c r="F45" s="313">
        <v>28.833527</v>
      </c>
      <c r="G45" s="313" t="s">
        <v>451</v>
      </c>
      <c r="H45" s="313">
        <v>66.357665999999995</v>
      </c>
      <c r="I45" s="313" t="s">
        <v>451</v>
      </c>
      <c r="J45" s="313">
        <v>24.449594000000001</v>
      </c>
      <c r="K45" s="313" t="s">
        <v>451</v>
      </c>
      <c r="L45" s="313">
        <v>29.818462</v>
      </c>
      <c r="M45" s="313" t="s">
        <v>451</v>
      </c>
      <c r="N45" s="315">
        <v>12.08961</v>
      </c>
      <c r="O45" s="313" t="s">
        <v>451</v>
      </c>
      <c r="P45" s="313" t="s">
        <v>451</v>
      </c>
      <c r="Q45" s="313" t="s">
        <v>451</v>
      </c>
      <c r="R45" s="314">
        <f t="shared" si="0"/>
        <v>66.357665999999995</v>
      </c>
      <c r="S45" s="297">
        <f t="shared" si="1"/>
        <v>18.218859596417996</v>
      </c>
    </row>
    <row r="46" spans="1:19" ht="12" customHeight="1" x14ac:dyDescent="0.2">
      <c r="A46" s="546" t="s">
        <v>350</v>
      </c>
      <c r="B46" s="546"/>
      <c r="C46" s="312">
        <v>2020</v>
      </c>
      <c r="D46" s="313">
        <v>12.436441</v>
      </c>
      <c r="E46" s="313">
        <v>0.20377940999999999</v>
      </c>
      <c r="F46" s="313">
        <v>47.055816999999998</v>
      </c>
      <c r="G46" s="313">
        <v>0.3082239</v>
      </c>
      <c r="H46" s="313">
        <v>40.507739999999998</v>
      </c>
      <c r="I46" s="313">
        <v>0.30314454000000002</v>
      </c>
      <c r="J46" s="313">
        <v>11.060841999999999</v>
      </c>
      <c r="K46" s="313">
        <v>0.19368283</v>
      </c>
      <c r="L46" s="313">
        <v>27.598058999999999</v>
      </c>
      <c r="M46" s="313">
        <v>0.27603548999999999</v>
      </c>
      <c r="N46" s="315">
        <v>1.8488408000000001</v>
      </c>
      <c r="O46" s="313">
        <v>8.3185579999999995E-2</v>
      </c>
      <c r="P46" s="313" t="s">
        <v>451</v>
      </c>
      <c r="Q46" s="313" t="s">
        <v>451</v>
      </c>
      <c r="R46" s="314">
        <f t="shared" si="0"/>
        <v>40.507741799999998</v>
      </c>
      <c r="S46" s="297">
        <f t="shared" si="1"/>
        <v>4.5641665465538246</v>
      </c>
    </row>
    <row r="47" spans="1:19" ht="12" customHeight="1" x14ac:dyDescent="0.2">
      <c r="A47" s="546" t="s">
        <v>358</v>
      </c>
      <c r="B47" s="546"/>
      <c r="C47" s="312">
        <v>2021</v>
      </c>
      <c r="D47" s="313">
        <v>24.544359</v>
      </c>
      <c r="E47" s="313">
        <v>0.13086650999999999</v>
      </c>
      <c r="F47" s="313">
        <v>44.929076999999999</v>
      </c>
      <c r="G47" s="313">
        <v>0.15126266999999999</v>
      </c>
      <c r="H47" s="313">
        <v>30.526561999999998</v>
      </c>
      <c r="I47" s="313">
        <v>0.14004099</v>
      </c>
      <c r="J47" s="313" t="s">
        <v>451</v>
      </c>
      <c r="K47" s="313" t="s">
        <v>451</v>
      </c>
      <c r="L47" s="315">
        <v>26.220205</v>
      </c>
      <c r="M47" s="313">
        <v>0.13374992999999999</v>
      </c>
      <c r="N47" s="313" t="s">
        <v>451</v>
      </c>
      <c r="O47" s="313" t="s">
        <v>451</v>
      </c>
      <c r="P47" s="313" t="s">
        <v>451</v>
      </c>
      <c r="Q47" s="313" t="s">
        <v>451</v>
      </c>
      <c r="R47" s="314">
        <f t="shared" si="0"/>
        <v>26.220205</v>
      </c>
      <c r="S47" s="297" t="e">
        <f t="shared" si="1"/>
        <v>#VALUE!</v>
      </c>
    </row>
    <row r="48" spans="1:19" ht="12" customHeight="1" x14ac:dyDescent="0.2">
      <c r="A48" s="546" t="s">
        <v>359</v>
      </c>
      <c r="B48" s="546"/>
      <c r="C48" s="312">
        <v>2021</v>
      </c>
      <c r="D48" s="313">
        <v>44.983677</v>
      </c>
      <c r="E48" s="313">
        <v>0.87005997000000002</v>
      </c>
      <c r="F48" s="313">
        <v>24.755444000000001</v>
      </c>
      <c r="G48" s="313">
        <v>0.75482947</v>
      </c>
      <c r="H48" s="313">
        <v>30.260878000000002</v>
      </c>
      <c r="I48" s="313">
        <v>0.80344278000000002</v>
      </c>
      <c r="J48" s="313">
        <v>10.346344</v>
      </c>
      <c r="K48" s="313">
        <v>0.53266405999999999</v>
      </c>
      <c r="L48" s="313">
        <v>18.537614999999999</v>
      </c>
      <c r="M48" s="313">
        <v>0.67964387000000004</v>
      </c>
      <c r="N48" s="315">
        <v>1.3732245000000001</v>
      </c>
      <c r="O48" s="313">
        <v>0.20353734000000001</v>
      </c>
      <c r="P48" s="313" t="s">
        <v>451</v>
      </c>
      <c r="Q48" s="313" t="s">
        <v>451</v>
      </c>
      <c r="R48" s="314">
        <f t="shared" si="0"/>
        <v>30.257183499999996</v>
      </c>
      <c r="S48" s="297">
        <f t="shared" si="1"/>
        <v>4.5385073597481407</v>
      </c>
    </row>
    <row r="49" spans="1:19" ht="12" customHeight="1" x14ac:dyDescent="0.2">
      <c r="A49" s="546" t="s">
        <v>332</v>
      </c>
      <c r="B49" s="546"/>
      <c r="C49" s="312">
        <v>2021</v>
      </c>
      <c r="D49" s="313">
        <v>7.0695766999999998</v>
      </c>
      <c r="E49" s="313">
        <v>0.19008806</v>
      </c>
      <c r="F49" s="313">
        <v>57.891472</v>
      </c>
      <c r="G49" s="313">
        <v>0.36616050999999999</v>
      </c>
      <c r="H49" s="313">
        <v>35.038952000000002</v>
      </c>
      <c r="I49" s="313">
        <v>0.35381907000000001</v>
      </c>
      <c r="J49" s="313">
        <v>0.11353464000000001</v>
      </c>
      <c r="K49" s="313">
        <v>2.4974489999999998E-2</v>
      </c>
      <c r="L49" s="313">
        <v>12.667913</v>
      </c>
      <c r="M49" s="313">
        <v>0.24667130000000001</v>
      </c>
      <c r="N49" s="313">
        <v>21.882373999999999</v>
      </c>
      <c r="O49" s="313">
        <v>0.30662030000000001</v>
      </c>
      <c r="P49" s="313">
        <v>0.37512909999999999</v>
      </c>
      <c r="Q49" s="313">
        <v>4.533707E-2</v>
      </c>
      <c r="R49" s="314">
        <f t="shared" si="0"/>
        <v>34.663821639999995</v>
      </c>
      <c r="S49" s="297">
        <f t="shared" si="1"/>
        <v>63.127413437729665</v>
      </c>
    </row>
    <row r="50" spans="1:19" ht="12" customHeight="1" x14ac:dyDescent="0.2">
      <c r="A50" s="546" t="s">
        <v>245</v>
      </c>
      <c r="B50" s="546"/>
      <c r="C50" s="312">
        <v>2021</v>
      </c>
      <c r="D50" s="313">
        <v>16.379007000000001</v>
      </c>
      <c r="E50" s="313">
        <v>0.40021466999999999</v>
      </c>
      <c r="F50" s="313">
        <v>34.580215000000003</v>
      </c>
      <c r="G50" s="313">
        <v>0.51435143000000005</v>
      </c>
      <c r="H50" s="313">
        <v>49.040774999999996</v>
      </c>
      <c r="I50" s="313">
        <v>0.54060691999999999</v>
      </c>
      <c r="J50" s="313">
        <v>4.1620603000000003</v>
      </c>
      <c r="K50" s="313">
        <v>0.21598046000000001</v>
      </c>
      <c r="L50" s="313">
        <v>23.804902999999999</v>
      </c>
      <c r="M50" s="313">
        <v>0.46056216999999999</v>
      </c>
      <c r="N50" s="313">
        <v>20.197958</v>
      </c>
      <c r="O50" s="313">
        <v>0.43416247000000002</v>
      </c>
      <c r="P50" s="313">
        <v>0.87585354000000004</v>
      </c>
      <c r="Q50" s="313">
        <v>0.10076205000000001</v>
      </c>
      <c r="R50" s="314">
        <f t="shared" si="0"/>
        <v>48.164921300000003</v>
      </c>
      <c r="S50" s="297">
        <f t="shared" si="1"/>
        <v>41.93499637255713</v>
      </c>
    </row>
    <row r="51" spans="1:19" ht="12" customHeight="1" x14ac:dyDescent="0.2">
      <c r="A51" s="546" t="s">
        <v>247</v>
      </c>
      <c r="B51" s="546"/>
      <c r="C51" s="312">
        <v>2021</v>
      </c>
      <c r="D51" s="313">
        <v>11.776942</v>
      </c>
      <c r="E51" s="313">
        <v>0.59206342999999995</v>
      </c>
      <c r="F51" s="313">
        <v>45.043666999999999</v>
      </c>
      <c r="G51" s="313">
        <v>0.91387468999999999</v>
      </c>
      <c r="H51" s="313">
        <v>43.179394000000002</v>
      </c>
      <c r="I51" s="313">
        <v>0.90981292999999996</v>
      </c>
      <c r="J51" s="313" t="s">
        <v>451</v>
      </c>
      <c r="K51" s="313" t="s">
        <v>451</v>
      </c>
      <c r="L51" s="313">
        <v>26.041594</v>
      </c>
      <c r="M51" s="313">
        <v>0.80609911999999995</v>
      </c>
      <c r="N51" s="313">
        <v>16.444061000000001</v>
      </c>
      <c r="O51" s="313">
        <v>0.68085414</v>
      </c>
      <c r="P51" s="313">
        <v>0.69373762999999999</v>
      </c>
      <c r="Q51" s="313">
        <v>0.15245681999999999</v>
      </c>
      <c r="R51" s="314">
        <f t="shared" si="0"/>
        <v>42.485655000000001</v>
      </c>
      <c r="S51" s="297">
        <f t="shared" si="1"/>
        <v>38.704972301827524</v>
      </c>
    </row>
    <row r="52" spans="1:19" ht="12" customHeight="1" x14ac:dyDescent="0.2">
      <c r="A52" s="546" t="s">
        <v>267</v>
      </c>
      <c r="B52" s="546"/>
      <c r="C52" s="312">
        <v>2021</v>
      </c>
      <c r="D52" s="313">
        <v>9.375</v>
      </c>
      <c r="E52" s="313">
        <v>0.28115498999999999</v>
      </c>
      <c r="F52" s="313">
        <v>50.568179999999998</v>
      </c>
      <c r="G52" s="313">
        <v>0.48225656</v>
      </c>
      <c r="H52" s="313">
        <v>40.056820000000002</v>
      </c>
      <c r="I52" s="313">
        <v>0.47265502999999998</v>
      </c>
      <c r="J52" s="313" t="s">
        <v>451</v>
      </c>
      <c r="K52" s="313" t="s">
        <v>451</v>
      </c>
      <c r="L52" s="313">
        <v>25.568182</v>
      </c>
      <c r="M52" s="313">
        <v>0.42078999</v>
      </c>
      <c r="N52" s="313">
        <v>14.204545</v>
      </c>
      <c r="O52" s="313">
        <v>0.33673012000000002</v>
      </c>
      <c r="P52" s="313">
        <v>0.28409090999999997</v>
      </c>
      <c r="Q52" s="313">
        <v>5.1338960000000003E-2</v>
      </c>
      <c r="R52" s="314">
        <f t="shared" si="0"/>
        <v>39.772727000000003</v>
      </c>
      <c r="S52" s="297">
        <f t="shared" si="1"/>
        <v>35.714284816326519</v>
      </c>
    </row>
    <row r="53" spans="1:19" ht="12" customHeight="1" x14ac:dyDescent="0.2">
      <c r="A53" s="546" t="s">
        <v>251</v>
      </c>
      <c r="B53" s="546"/>
      <c r="C53" s="312">
        <v>2021</v>
      </c>
      <c r="D53" s="313">
        <v>11.922620999999999</v>
      </c>
      <c r="E53" s="313">
        <v>0.16606829000000001</v>
      </c>
      <c r="F53" s="313">
        <v>37.820914999999999</v>
      </c>
      <c r="G53" s="313">
        <v>0.24851740999999999</v>
      </c>
      <c r="H53" s="313">
        <v>50.256466000000003</v>
      </c>
      <c r="I53" s="313">
        <v>0.25623175999999998</v>
      </c>
      <c r="J53" s="313">
        <v>12.171759</v>
      </c>
      <c r="K53" s="313">
        <v>0.16755692999999999</v>
      </c>
      <c r="L53" s="313">
        <v>13.777162000000001</v>
      </c>
      <c r="M53" s="313">
        <v>0.17662805000000001</v>
      </c>
      <c r="N53" s="313">
        <v>23.564129000000001</v>
      </c>
      <c r="O53" s="313">
        <v>0.21749183999999999</v>
      </c>
      <c r="P53" s="313">
        <v>0.74341517999999995</v>
      </c>
      <c r="Q53" s="313">
        <v>4.4021419999999999E-2</v>
      </c>
      <c r="R53" s="314">
        <f t="shared" si="0"/>
        <v>49.51305</v>
      </c>
      <c r="S53" s="297">
        <f t="shared" si="1"/>
        <v>47.591754093112826</v>
      </c>
    </row>
    <row r="54" spans="1:19" ht="12" customHeight="1" x14ac:dyDescent="0.2">
      <c r="A54" s="547" t="s">
        <v>246</v>
      </c>
      <c r="B54" s="547"/>
      <c r="C54" s="312">
        <v>2021</v>
      </c>
      <c r="D54" s="313">
        <v>14.242601000000001</v>
      </c>
      <c r="E54" s="313">
        <v>0.11198788</v>
      </c>
      <c r="F54" s="313">
        <v>49.874400999999999</v>
      </c>
      <c r="G54" s="313">
        <v>0.16021722999999999</v>
      </c>
      <c r="H54" s="313">
        <v>35.882998999999998</v>
      </c>
      <c r="I54" s="313">
        <v>0.15369917</v>
      </c>
      <c r="J54" s="313">
        <v>0.39041647000000002</v>
      </c>
      <c r="K54" s="313">
        <v>1.9982750000000001E-2</v>
      </c>
      <c r="L54" s="313">
        <v>20.331499000000001</v>
      </c>
      <c r="M54" s="313">
        <v>0.12896404</v>
      </c>
      <c r="N54" s="313">
        <v>14.167074</v>
      </c>
      <c r="O54" s="313">
        <v>0.11173973</v>
      </c>
      <c r="P54" s="313">
        <v>0.99401081000000002</v>
      </c>
      <c r="Q54" s="313">
        <v>3.178827E-2</v>
      </c>
      <c r="R54" s="314">
        <f t="shared" si="0"/>
        <v>34.888989469999999</v>
      </c>
      <c r="S54" s="297">
        <f t="shared" si="1"/>
        <v>40.606145993944146</v>
      </c>
    </row>
    <row r="55" spans="1:19" ht="12" customHeight="1" x14ac:dyDescent="0.2">
      <c r="A55" s="546" t="s">
        <v>249</v>
      </c>
      <c r="B55" s="546"/>
      <c r="C55" s="312">
        <v>2021</v>
      </c>
      <c r="D55" s="313">
        <v>8.3201827999999995</v>
      </c>
      <c r="E55" s="313">
        <v>0.26261875000000001</v>
      </c>
      <c r="F55" s="313">
        <v>47.495277000000002</v>
      </c>
      <c r="G55" s="313">
        <v>0.47483951000000002</v>
      </c>
      <c r="H55" s="313">
        <v>44.184539999999998</v>
      </c>
      <c r="I55" s="313">
        <v>0.47220965999999998</v>
      </c>
      <c r="J55" s="313">
        <v>0.19012709</v>
      </c>
      <c r="K55" s="313">
        <v>4.1422010000000002E-2</v>
      </c>
      <c r="L55" s="313">
        <v>33.545746000000001</v>
      </c>
      <c r="M55" s="313">
        <v>0.44895473000000002</v>
      </c>
      <c r="N55" s="313">
        <v>10.212372999999999</v>
      </c>
      <c r="O55" s="313">
        <v>0.28793468999999999</v>
      </c>
      <c r="P55" s="313">
        <v>0.23629302999999999</v>
      </c>
      <c r="Q55" s="313">
        <v>4.6167270000000003E-2</v>
      </c>
      <c r="R55" s="314">
        <f t="shared" si="0"/>
        <v>43.948246089999998</v>
      </c>
      <c r="S55" s="297">
        <f t="shared" si="1"/>
        <v>23.237270900609904</v>
      </c>
    </row>
    <row r="56" spans="1:19" ht="12" customHeight="1" x14ac:dyDescent="0.2">
      <c r="A56" s="546" t="s">
        <v>258</v>
      </c>
      <c r="B56" s="546"/>
      <c r="C56" s="312">
        <v>2021</v>
      </c>
      <c r="D56" s="313">
        <v>13.207884999999999</v>
      </c>
      <c r="E56" s="313">
        <v>0.22810755999999999</v>
      </c>
      <c r="F56" s="313">
        <v>53.877364999999998</v>
      </c>
      <c r="G56" s="313">
        <v>0.33584827</v>
      </c>
      <c r="H56" s="313">
        <v>32.914749</v>
      </c>
      <c r="I56" s="313">
        <v>0.31658598999999998</v>
      </c>
      <c r="J56" s="313">
        <v>1.6126429</v>
      </c>
      <c r="K56" s="313">
        <v>8.4863640000000004E-2</v>
      </c>
      <c r="L56" s="313">
        <v>11.846296000000001</v>
      </c>
      <c r="M56" s="313">
        <v>0.21771805999999999</v>
      </c>
      <c r="N56" s="313">
        <v>19.019835</v>
      </c>
      <c r="O56" s="313">
        <v>0.26440861999999998</v>
      </c>
      <c r="P56" s="313">
        <v>0.4359768</v>
      </c>
      <c r="Q56" s="313">
        <v>4.438802E-2</v>
      </c>
      <c r="R56" s="314">
        <f t="shared" si="0"/>
        <v>32.4787739</v>
      </c>
      <c r="S56" s="297">
        <f t="shared" si="1"/>
        <v>58.560815930308252</v>
      </c>
    </row>
    <row r="57" spans="1:19" ht="12" customHeight="1" x14ac:dyDescent="0.2">
      <c r="A57" s="546" t="s">
        <v>269</v>
      </c>
      <c r="B57" s="546"/>
      <c r="C57" s="312">
        <v>2021</v>
      </c>
      <c r="D57" s="313">
        <v>19.818216</v>
      </c>
      <c r="E57" s="313">
        <v>0.88694041999999995</v>
      </c>
      <c r="F57" s="313">
        <v>38.258311999999997</v>
      </c>
      <c r="G57" s="313">
        <v>1.0813754</v>
      </c>
      <c r="H57" s="313">
        <v>41.923470000000002</v>
      </c>
      <c r="I57" s="313">
        <v>1.0978760000000001</v>
      </c>
      <c r="J57" s="313">
        <v>3.2773498999999999</v>
      </c>
      <c r="K57" s="313">
        <v>0.39614102000000001</v>
      </c>
      <c r="L57" s="313">
        <v>24.685171</v>
      </c>
      <c r="M57" s="313">
        <v>0.95936226999999996</v>
      </c>
      <c r="N57" s="313">
        <v>13.767735</v>
      </c>
      <c r="O57" s="313">
        <v>0.76663822000000004</v>
      </c>
      <c r="P57" s="313">
        <v>0.19321653</v>
      </c>
      <c r="Q57" s="313">
        <v>9.7707180000000005E-2</v>
      </c>
      <c r="R57" s="314">
        <f t="shared" si="0"/>
        <v>41.730255900000003</v>
      </c>
      <c r="S57" s="297">
        <f t="shared" si="1"/>
        <v>32.992213210942708</v>
      </c>
    </row>
    <row r="58" spans="1:19" ht="12" customHeight="1" x14ac:dyDescent="0.2">
      <c r="A58" s="546" t="s">
        <v>248</v>
      </c>
      <c r="B58" s="546"/>
      <c r="C58" s="312">
        <v>2021</v>
      </c>
      <c r="D58" s="313">
        <v>5.3164039000000001</v>
      </c>
      <c r="E58" s="313">
        <v>0.25436451999999998</v>
      </c>
      <c r="F58" s="313">
        <v>31.798607000000001</v>
      </c>
      <c r="G58" s="313">
        <v>0.52797198000000001</v>
      </c>
      <c r="H58" s="313">
        <v>62.884990999999999</v>
      </c>
      <c r="I58" s="313">
        <v>0.54771983999999996</v>
      </c>
      <c r="J58" s="313">
        <v>5.6524657999999999</v>
      </c>
      <c r="K58" s="313">
        <v>0.26181494999999999</v>
      </c>
      <c r="L58" s="313">
        <v>38.062610999999997</v>
      </c>
      <c r="M58" s="313">
        <v>0.55047292000000003</v>
      </c>
      <c r="N58" s="313">
        <v>17.866202999999999</v>
      </c>
      <c r="O58" s="313">
        <v>0.43429743999999998</v>
      </c>
      <c r="P58" s="313">
        <v>1.3037110999999999</v>
      </c>
      <c r="Q58" s="313">
        <v>0.12860305999999999</v>
      </c>
      <c r="R58" s="314">
        <f t="shared" si="0"/>
        <v>61.581279799999997</v>
      </c>
      <c r="S58" s="297">
        <f t="shared" si="1"/>
        <v>29.012393146139193</v>
      </c>
    </row>
    <row r="59" spans="1:19" ht="12" customHeight="1" x14ac:dyDescent="0.2">
      <c r="A59" s="547" t="s">
        <v>352</v>
      </c>
      <c r="B59" s="547"/>
      <c r="C59" s="312">
        <v>2021</v>
      </c>
      <c r="D59" s="313">
        <v>8.5901413000000009</v>
      </c>
      <c r="E59" s="313">
        <v>0.10943694</v>
      </c>
      <c r="F59" s="313">
        <v>45.401679999999999</v>
      </c>
      <c r="G59" s="313">
        <v>0.19444326000000001</v>
      </c>
      <c r="H59" s="313">
        <v>46.008178999999998</v>
      </c>
      <c r="I59" s="313">
        <v>0.19464748000000001</v>
      </c>
      <c r="J59" s="313">
        <v>9.4676589999999994</v>
      </c>
      <c r="K59" s="313">
        <v>0.11433797</v>
      </c>
      <c r="L59" s="313">
        <v>28.538575999999999</v>
      </c>
      <c r="M59" s="313">
        <v>0.17636779</v>
      </c>
      <c r="N59" s="313">
        <v>7.5173139999999998</v>
      </c>
      <c r="O59" s="313">
        <v>0.1029743</v>
      </c>
      <c r="P59" s="313">
        <v>0.48462754000000002</v>
      </c>
      <c r="Q59" s="313">
        <v>2.712167E-2</v>
      </c>
      <c r="R59" s="314">
        <f t="shared" si="0"/>
        <v>45.523548999999996</v>
      </c>
      <c r="S59" s="297">
        <f t="shared" si="1"/>
        <v>16.513022743459654</v>
      </c>
    </row>
    <row r="60" spans="1:19" ht="12" customHeight="1" x14ac:dyDescent="0.2">
      <c r="A60" s="546" t="s">
        <v>253</v>
      </c>
      <c r="B60" s="546"/>
      <c r="C60" s="312">
        <v>2021</v>
      </c>
      <c r="D60" s="313">
        <v>23.193752</v>
      </c>
      <c r="E60" s="313">
        <v>0.20691662</v>
      </c>
      <c r="F60" s="313">
        <v>48.538826</v>
      </c>
      <c r="G60" s="313">
        <v>0.24501690000000001</v>
      </c>
      <c r="H60" s="313">
        <v>28.267422</v>
      </c>
      <c r="I60" s="313">
        <v>0.22075618999999999</v>
      </c>
      <c r="J60" s="313">
        <v>9.5062949999999993E-2</v>
      </c>
      <c r="K60" s="313">
        <v>1.5108130000000001E-2</v>
      </c>
      <c r="L60" s="313">
        <v>11.668725</v>
      </c>
      <c r="M60" s="313">
        <v>0.15739123999999999</v>
      </c>
      <c r="N60" s="313">
        <v>16.115473000000001</v>
      </c>
      <c r="O60" s="313">
        <v>0.18024947999999999</v>
      </c>
      <c r="P60" s="313">
        <v>0.38816034999999999</v>
      </c>
      <c r="Q60" s="313">
        <v>3.0484049999999999E-2</v>
      </c>
      <c r="R60" s="314">
        <f t="shared" si="0"/>
        <v>27.879260950000003</v>
      </c>
      <c r="S60" s="297">
        <f t="shared" si="1"/>
        <v>57.804520101527302</v>
      </c>
    </row>
    <row r="61" spans="1:19" ht="12" customHeight="1" x14ac:dyDescent="0.2">
      <c r="A61" s="546" t="s">
        <v>281</v>
      </c>
      <c r="B61" s="546"/>
      <c r="C61" s="312">
        <v>2021</v>
      </c>
      <c r="D61" s="315" t="s">
        <v>451</v>
      </c>
      <c r="E61" s="313" t="s">
        <v>451</v>
      </c>
      <c r="F61" s="315" t="s">
        <v>451</v>
      </c>
      <c r="G61" s="313" t="s">
        <v>451</v>
      </c>
      <c r="H61" s="315">
        <v>64.814812000000003</v>
      </c>
      <c r="I61" s="313" t="s">
        <v>451</v>
      </c>
      <c r="J61" s="315">
        <v>18.196456999999999</v>
      </c>
      <c r="K61" s="313" t="s">
        <v>451</v>
      </c>
      <c r="L61" s="315">
        <v>46.618358999999998</v>
      </c>
      <c r="M61" s="313" t="s">
        <v>451</v>
      </c>
      <c r="N61" s="315" t="s">
        <v>451</v>
      </c>
      <c r="O61" s="313" t="s">
        <v>451</v>
      </c>
      <c r="P61" s="315" t="s">
        <v>451</v>
      </c>
      <c r="Q61" s="313" t="s">
        <v>451</v>
      </c>
      <c r="R61" s="314">
        <f t="shared" si="0"/>
        <v>64.814815999999993</v>
      </c>
      <c r="S61" s="297" t="e">
        <f t="shared" si="1"/>
        <v>#VALUE!</v>
      </c>
    </row>
    <row r="62" spans="1:19" ht="12" customHeight="1" x14ac:dyDescent="0.2">
      <c r="A62" s="546" t="s">
        <v>360</v>
      </c>
      <c r="B62" s="546"/>
      <c r="C62" s="312">
        <v>2021</v>
      </c>
      <c r="D62" s="313">
        <v>1.9681862999999999</v>
      </c>
      <c r="E62" s="313" t="s">
        <v>451</v>
      </c>
      <c r="F62" s="313">
        <v>28.743299</v>
      </c>
      <c r="G62" s="313" t="s">
        <v>451</v>
      </c>
      <c r="H62" s="313">
        <v>69.288512999999995</v>
      </c>
      <c r="I62" s="313" t="s">
        <v>451</v>
      </c>
      <c r="J62" s="313">
        <v>20.684687</v>
      </c>
      <c r="K62" s="313" t="s">
        <v>451</v>
      </c>
      <c r="L62" s="313">
        <v>45.390754999999999</v>
      </c>
      <c r="M62" s="313" t="s">
        <v>451</v>
      </c>
      <c r="N62" s="315">
        <v>3.2130713000000002</v>
      </c>
      <c r="O62" s="313" t="s">
        <v>451</v>
      </c>
      <c r="P62" s="313" t="s">
        <v>451</v>
      </c>
      <c r="Q62" s="313" t="s">
        <v>451</v>
      </c>
      <c r="R62" s="314">
        <f t="shared" si="0"/>
        <v>69.288513299999991</v>
      </c>
      <c r="S62" s="297">
        <f t="shared" si="1"/>
        <v>4.6372351591501104</v>
      </c>
    </row>
    <row r="63" spans="1:19" ht="12" customHeight="1" x14ac:dyDescent="0.2">
      <c r="A63" s="546" t="s">
        <v>255</v>
      </c>
      <c r="B63" s="546"/>
      <c r="C63" s="312">
        <v>2021</v>
      </c>
      <c r="D63" s="313">
        <v>10.662212</v>
      </c>
      <c r="E63" s="313">
        <v>0.50020706999999998</v>
      </c>
      <c r="F63" s="313">
        <v>43.833407999999999</v>
      </c>
      <c r="G63" s="313">
        <v>0.80417435999999998</v>
      </c>
      <c r="H63" s="313">
        <v>45.504379</v>
      </c>
      <c r="I63" s="313">
        <v>0.80707883999999996</v>
      </c>
      <c r="J63" s="313">
        <v>7.3626847</v>
      </c>
      <c r="K63" s="313">
        <v>0.42327209999999998</v>
      </c>
      <c r="L63" s="313">
        <v>25.580770000000001</v>
      </c>
      <c r="M63" s="313">
        <v>0.70714414000000003</v>
      </c>
      <c r="N63" s="313">
        <v>12.460694</v>
      </c>
      <c r="O63" s="313">
        <v>0.53528028999999999</v>
      </c>
      <c r="P63" s="313">
        <v>0.1002301</v>
      </c>
      <c r="Q63" s="313">
        <v>5.1284940000000001E-2</v>
      </c>
      <c r="R63" s="314">
        <f t="shared" si="0"/>
        <v>45.404148700000007</v>
      </c>
      <c r="S63" s="297">
        <f t="shared" si="1"/>
        <v>27.443954697470186</v>
      </c>
    </row>
    <row r="64" spans="1:19" ht="12" customHeight="1" x14ac:dyDescent="0.2">
      <c r="A64" s="546" t="s">
        <v>256</v>
      </c>
      <c r="B64" s="546"/>
      <c r="C64" s="312">
        <v>2021</v>
      </c>
      <c r="D64" s="313">
        <v>7.1283922000000004</v>
      </c>
      <c r="E64" s="313">
        <v>0.37207672000000003</v>
      </c>
      <c r="F64" s="313">
        <v>35.392467000000003</v>
      </c>
      <c r="G64" s="313">
        <v>0.69150007000000002</v>
      </c>
      <c r="H64" s="313">
        <v>57.479140999999998</v>
      </c>
      <c r="I64" s="313">
        <v>0.71490997000000001</v>
      </c>
      <c r="J64" s="313" t="s">
        <v>451</v>
      </c>
      <c r="K64" s="313" t="s">
        <v>451</v>
      </c>
      <c r="L64" s="313">
        <v>41.307426</v>
      </c>
      <c r="M64" s="313">
        <v>0.71203422999999999</v>
      </c>
      <c r="N64" s="313">
        <v>15.851096</v>
      </c>
      <c r="O64" s="313">
        <v>0.52814006999999996</v>
      </c>
      <c r="P64" s="313">
        <v>0.32061854000000001</v>
      </c>
      <c r="Q64" s="313">
        <v>8.1750829999999997E-2</v>
      </c>
      <c r="R64" s="314">
        <f t="shared" si="0"/>
        <v>57.158521999999998</v>
      </c>
      <c r="S64" s="297">
        <f t="shared" si="1"/>
        <v>27.731815738692472</v>
      </c>
    </row>
    <row r="65" spans="1:19" ht="12" customHeight="1" x14ac:dyDescent="0.2">
      <c r="A65" s="546" t="s">
        <v>257</v>
      </c>
      <c r="B65" s="546"/>
      <c r="C65" s="312">
        <v>2021</v>
      </c>
      <c r="D65" s="313">
        <v>10.33315</v>
      </c>
      <c r="E65" s="313">
        <v>0.84036005000000003</v>
      </c>
      <c r="F65" s="313">
        <v>26.546690000000002</v>
      </c>
      <c r="G65" s="313">
        <v>1.2191129999999999</v>
      </c>
      <c r="H65" s="313">
        <v>63.120159000000001</v>
      </c>
      <c r="I65" s="313">
        <v>1.3320228000000001</v>
      </c>
      <c r="J65" s="313">
        <v>3.7545722000000001</v>
      </c>
      <c r="K65" s="313">
        <v>0.52481151000000004</v>
      </c>
      <c r="L65" s="313">
        <v>20.007711</v>
      </c>
      <c r="M65" s="313">
        <v>1.1044749</v>
      </c>
      <c r="N65" s="313">
        <v>38.078217000000002</v>
      </c>
      <c r="O65" s="313">
        <v>1.3405811999999999</v>
      </c>
      <c r="P65" s="313" t="s">
        <v>451</v>
      </c>
      <c r="Q65" s="313" t="s">
        <v>451</v>
      </c>
      <c r="R65" s="314">
        <f t="shared" si="0"/>
        <v>61.840500200000001</v>
      </c>
      <c r="S65" s="297">
        <f t="shared" si="1"/>
        <v>61.574885191501096</v>
      </c>
    </row>
    <row r="66" spans="1:19" ht="12" customHeight="1" x14ac:dyDescent="0.2">
      <c r="A66" s="546" t="s">
        <v>354</v>
      </c>
      <c r="B66" s="546"/>
      <c r="C66" s="312">
        <v>2021</v>
      </c>
      <c r="D66" s="313">
        <v>44.155425999999999</v>
      </c>
      <c r="E66" s="313">
        <v>0.20799218</v>
      </c>
      <c r="F66" s="313">
        <v>28.788198000000001</v>
      </c>
      <c r="G66" s="313">
        <v>0.18964775</v>
      </c>
      <c r="H66" s="313">
        <v>27.056374000000002</v>
      </c>
      <c r="I66" s="313">
        <v>0.1860771</v>
      </c>
      <c r="J66" s="313">
        <v>0.60394709999999996</v>
      </c>
      <c r="K66" s="313">
        <v>3.245253E-2</v>
      </c>
      <c r="L66" s="313">
        <v>24.992912</v>
      </c>
      <c r="M66" s="313">
        <v>0.18135272</v>
      </c>
      <c r="N66" s="313">
        <v>1.4244082</v>
      </c>
      <c r="O66" s="313">
        <v>4.9632530000000001E-2</v>
      </c>
      <c r="P66" s="313">
        <v>3.5106999999999999E-2</v>
      </c>
      <c r="Q66" s="313">
        <v>7.8466600000000001E-3</v>
      </c>
      <c r="R66" s="314">
        <f t="shared" si="0"/>
        <v>27.021267299999998</v>
      </c>
      <c r="S66" s="297">
        <f t="shared" si="1"/>
        <v>5.2714337347160622</v>
      </c>
    </row>
    <row r="67" spans="1:19" ht="12" customHeight="1" x14ac:dyDescent="0.2">
      <c r="A67" s="546" t="s">
        <v>260</v>
      </c>
      <c r="B67" s="546"/>
      <c r="C67" s="312">
        <v>2021</v>
      </c>
      <c r="D67" s="313">
        <v>10.16888</v>
      </c>
      <c r="E67" s="313">
        <v>0.22187471</v>
      </c>
      <c r="F67" s="313">
        <v>34.226523999999998</v>
      </c>
      <c r="G67" s="313">
        <v>0.34830895000000001</v>
      </c>
      <c r="H67" s="313">
        <v>55.604595000000003</v>
      </c>
      <c r="I67" s="313">
        <v>0.36473897</v>
      </c>
      <c r="J67" s="313">
        <v>1.2744876999999999</v>
      </c>
      <c r="K67" s="313">
        <v>8.2345589999999996E-2</v>
      </c>
      <c r="L67" s="313">
        <v>31.609997</v>
      </c>
      <c r="M67" s="313">
        <v>0.34132363999999998</v>
      </c>
      <c r="N67" s="313">
        <v>21.837423000000001</v>
      </c>
      <c r="O67" s="313">
        <v>0.30328989000000001</v>
      </c>
      <c r="P67" s="313">
        <v>0.88268405000000005</v>
      </c>
      <c r="Q67" s="313">
        <v>6.8664970000000006E-2</v>
      </c>
      <c r="R67" s="314">
        <f t="shared" si="0"/>
        <v>54.721907700000003</v>
      </c>
      <c r="S67" s="297">
        <f t="shared" si="1"/>
        <v>39.906180025225986</v>
      </c>
    </row>
    <row r="68" spans="1:19" ht="12" customHeight="1" x14ac:dyDescent="0.2">
      <c r="A68" s="546" t="s">
        <v>355</v>
      </c>
      <c r="B68" s="546"/>
      <c r="C68" s="312">
        <v>2021</v>
      </c>
      <c r="D68" s="313">
        <v>13.407216999999999</v>
      </c>
      <c r="E68" s="313">
        <v>0.24526906000000001</v>
      </c>
      <c r="F68" s="313">
        <v>41.275848000000003</v>
      </c>
      <c r="G68" s="313">
        <v>0.35439612999999998</v>
      </c>
      <c r="H68" s="313">
        <v>45.316935999999998</v>
      </c>
      <c r="I68" s="313">
        <v>0.35833504999999999</v>
      </c>
      <c r="J68" s="313">
        <v>4.3924855999999997</v>
      </c>
      <c r="K68" s="313">
        <v>0.14751417999999999</v>
      </c>
      <c r="L68" s="313">
        <v>34.720908999999999</v>
      </c>
      <c r="M68" s="313">
        <v>0.34270086999999999</v>
      </c>
      <c r="N68" s="313">
        <v>5.6358967</v>
      </c>
      <c r="O68" s="313">
        <v>0.1660036</v>
      </c>
      <c r="P68" s="313">
        <v>0.56764429999999999</v>
      </c>
      <c r="Q68" s="313">
        <v>5.4079740000000001E-2</v>
      </c>
      <c r="R68" s="314">
        <f t="shared" si="0"/>
        <v>44.749291299999996</v>
      </c>
      <c r="S68" s="297">
        <f t="shared" si="1"/>
        <v>12.594382025442268</v>
      </c>
    </row>
    <row r="69" spans="1:19" ht="12" customHeight="1" x14ac:dyDescent="0.2">
      <c r="A69" s="546" t="s">
        <v>270</v>
      </c>
      <c r="B69" s="546"/>
      <c r="C69" s="312">
        <v>2021</v>
      </c>
      <c r="D69" s="313">
        <v>17.033607</v>
      </c>
      <c r="E69" s="313">
        <v>0.32710402999999999</v>
      </c>
      <c r="F69" s="313">
        <v>27.931678999999999</v>
      </c>
      <c r="G69" s="313">
        <v>0.39039317000000001</v>
      </c>
      <c r="H69" s="313">
        <v>55.034714000000001</v>
      </c>
      <c r="I69" s="313">
        <v>0.43285108</v>
      </c>
      <c r="J69" s="313">
        <v>13.503753</v>
      </c>
      <c r="K69" s="313">
        <v>0.29737699000000001</v>
      </c>
      <c r="L69" s="313">
        <v>25.164707</v>
      </c>
      <c r="M69" s="313">
        <v>0.37759882</v>
      </c>
      <c r="N69" s="313">
        <v>15.532874</v>
      </c>
      <c r="O69" s="313">
        <v>0.31517461000000002</v>
      </c>
      <c r="P69" s="313">
        <v>0.83337956999999996</v>
      </c>
      <c r="Q69" s="313">
        <v>7.9101669999999999E-2</v>
      </c>
      <c r="R69" s="314">
        <f t="shared" si="0"/>
        <v>54.201333999999996</v>
      </c>
      <c r="S69" s="297">
        <f t="shared" si="1"/>
        <v>28.657733774596768</v>
      </c>
    </row>
    <row r="70" spans="1:19" ht="12" customHeight="1" x14ac:dyDescent="0.2">
      <c r="A70" s="546" t="s">
        <v>262</v>
      </c>
      <c r="B70" s="546"/>
      <c r="C70" s="312">
        <v>2021</v>
      </c>
      <c r="D70" s="313">
        <v>6.9810676999999997</v>
      </c>
      <c r="E70" s="313">
        <v>0.16650781000000001</v>
      </c>
      <c r="F70" s="313">
        <v>52.374034999999999</v>
      </c>
      <c r="G70" s="313">
        <v>0.32633820000000002</v>
      </c>
      <c r="H70" s="313">
        <v>40.644897</v>
      </c>
      <c r="I70" s="313">
        <v>0.32093718999999998</v>
      </c>
      <c r="J70" s="313" t="s">
        <v>451</v>
      </c>
      <c r="K70" s="313" t="s">
        <v>451</v>
      </c>
      <c r="L70" s="313">
        <v>12.912945000000001</v>
      </c>
      <c r="M70" s="313">
        <v>0.2191177</v>
      </c>
      <c r="N70" s="313">
        <v>27.490492</v>
      </c>
      <c r="O70" s="313">
        <v>0.29172706999999998</v>
      </c>
      <c r="P70" s="313" t="s">
        <v>451</v>
      </c>
      <c r="Q70" s="313" t="s">
        <v>451</v>
      </c>
      <c r="R70" s="314">
        <f t="shared" si="0"/>
        <v>40.403436999999997</v>
      </c>
      <c r="S70" s="297">
        <f t="shared" si="1"/>
        <v>68.039983826128463</v>
      </c>
    </row>
    <row r="71" spans="1:19" ht="12" customHeight="1" x14ac:dyDescent="0.2">
      <c r="A71" s="546" t="s">
        <v>263</v>
      </c>
      <c r="B71" s="546"/>
      <c r="C71" s="312">
        <v>2021</v>
      </c>
      <c r="D71" s="313">
        <v>16.670300000000001</v>
      </c>
      <c r="E71" s="313">
        <v>0.43547957999999998</v>
      </c>
      <c r="F71" s="313">
        <v>35.876179</v>
      </c>
      <c r="G71" s="313">
        <v>0.56041401999999996</v>
      </c>
      <c r="H71" s="313">
        <v>47.453522</v>
      </c>
      <c r="I71" s="313">
        <v>0.58344810999999996</v>
      </c>
      <c r="J71" s="313">
        <v>0.30782347999999998</v>
      </c>
      <c r="K71" s="313">
        <v>6.4725820000000003E-2</v>
      </c>
      <c r="L71" s="313">
        <v>27.261116000000001</v>
      </c>
      <c r="M71" s="313">
        <v>0.52029698999999996</v>
      </c>
      <c r="N71" s="313">
        <v>19.480437999999999</v>
      </c>
      <c r="O71" s="313">
        <v>0.46274980999999998</v>
      </c>
      <c r="P71" s="313">
        <v>0.40414425999999998</v>
      </c>
      <c r="Q71" s="313">
        <v>7.4128470000000002E-2</v>
      </c>
      <c r="R71" s="314">
        <f t="shared" si="0"/>
        <v>47.049377480000004</v>
      </c>
      <c r="S71" s="297">
        <f t="shared" si="1"/>
        <v>41.404241763413012</v>
      </c>
    </row>
    <row r="72" spans="1:19" ht="12" customHeight="1" x14ac:dyDescent="0.2">
      <c r="A72" s="546" t="s">
        <v>361</v>
      </c>
      <c r="B72" s="546"/>
      <c r="C72" s="312">
        <v>2021</v>
      </c>
      <c r="D72" s="313">
        <v>6.3639087999999999</v>
      </c>
      <c r="E72" s="313">
        <v>0.56639474999999995</v>
      </c>
      <c r="F72" s="313">
        <v>54.138767000000001</v>
      </c>
      <c r="G72" s="313">
        <v>1.1561459000000001</v>
      </c>
      <c r="H72" s="313">
        <v>39.497326000000001</v>
      </c>
      <c r="I72" s="313">
        <v>1.1342445999999999</v>
      </c>
      <c r="J72" s="313" t="s">
        <v>451</v>
      </c>
      <c r="K72" s="313" t="s">
        <v>451</v>
      </c>
      <c r="L72" s="313">
        <v>7.4224652999999998</v>
      </c>
      <c r="M72" s="313">
        <v>0.60822248000000001</v>
      </c>
      <c r="N72" s="313">
        <v>31.144307999999999</v>
      </c>
      <c r="O72" s="313">
        <v>1.0744714</v>
      </c>
      <c r="P72" s="313">
        <v>0.82402098000000001</v>
      </c>
      <c r="Q72" s="313">
        <v>0.20975289999999999</v>
      </c>
      <c r="R72" s="314">
        <f>SUM(J72,L72,N72)</f>
        <v>38.566773300000001</v>
      </c>
      <c r="S72" s="297">
        <f t="shared" si="1"/>
        <v>80.754248631943497</v>
      </c>
    </row>
    <row r="73" spans="1:19" ht="12" customHeight="1" x14ac:dyDescent="0.2">
      <c r="A73" s="546" t="s">
        <v>265</v>
      </c>
      <c r="B73" s="546"/>
      <c r="C73" s="312">
        <v>2021</v>
      </c>
      <c r="D73" s="313">
        <v>4.25</v>
      </c>
      <c r="E73" s="313">
        <v>0.24</v>
      </c>
      <c r="F73" s="313">
        <v>47.81</v>
      </c>
      <c r="G73" s="313">
        <v>0.6</v>
      </c>
      <c r="H73" s="313">
        <v>47.95</v>
      </c>
      <c r="I73" s="313">
        <v>0.6</v>
      </c>
      <c r="J73" s="313">
        <v>6.74</v>
      </c>
      <c r="K73" s="313">
        <v>0.3</v>
      </c>
      <c r="L73" s="313">
        <v>14.84</v>
      </c>
      <c r="M73" s="313">
        <v>0.43</v>
      </c>
      <c r="N73" s="313">
        <v>17.96</v>
      </c>
      <c r="O73" s="313">
        <v>0.46</v>
      </c>
      <c r="P73" s="313">
        <v>8.41</v>
      </c>
      <c r="Q73" s="313">
        <v>0.33</v>
      </c>
      <c r="R73" s="314">
        <f t="shared" si="0"/>
        <v>39.54</v>
      </c>
      <c r="S73" s="297">
        <f t="shared" si="1"/>
        <v>45.422357106727368</v>
      </c>
    </row>
    <row r="74" spans="1:19" ht="12" customHeight="1" x14ac:dyDescent="0.2">
      <c r="A74" s="546" t="s">
        <v>250</v>
      </c>
      <c r="B74" s="546"/>
      <c r="C74" s="312">
        <v>2021</v>
      </c>
      <c r="D74" s="313">
        <v>27.674160000000001</v>
      </c>
      <c r="E74" s="313">
        <v>0.21750417</v>
      </c>
      <c r="F74" s="313">
        <v>23.599423999999999</v>
      </c>
      <c r="G74" s="313">
        <v>0.20643466999999999</v>
      </c>
      <c r="H74" s="313">
        <v>48.726418000000002</v>
      </c>
      <c r="I74" s="313">
        <v>0.24300358999999999</v>
      </c>
      <c r="J74" s="313">
        <v>14.710017000000001</v>
      </c>
      <c r="K74" s="313">
        <v>0.17220241</v>
      </c>
      <c r="L74" s="313">
        <v>16.753444999999999</v>
      </c>
      <c r="M74" s="313">
        <v>0.18155942999999999</v>
      </c>
      <c r="N74" s="313">
        <v>16.838073999999999</v>
      </c>
      <c r="O74" s="313">
        <v>0.18192488000000001</v>
      </c>
      <c r="P74" s="313">
        <v>0.42488041999999998</v>
      </c>
      <c r="Q74" s="313">
        <v>3.1622219999999999E-2</v>
      </c>
      <c r="R74" s="314">
        <f t="shared" si="0"/>
        <v>48.301535999999999</v>
      </c>
      <c r="S74" s="297">
        <f t="shared" si="1"/>
        <v>34.86032825125892</v>
      </c>
    </row>
    <row r="75" spans="1:19" ht="12" customHeight="1" x14ac:dyDescent="0.2">
      <c r="A75" s="546" t="s">
        <v>268</v>
      </c>
      <c r="B75" s="546"/>
      <c r="C75" s="312">
        <v>2021</v>
      </c>
      <c r="D75" s="313">
        <v>16.079654999999999</v>
      </c>
      <c r="E75" s="313">
        <v>0.31813251999999997</v>
      </c>
      <c r="F75" s="313">
        <v>34.700980999999999</v>
      </c>
      <c r="G75" s="313">
        <v>0.41224961999999998</v>
      </c>
      <c r="H75" s="313">
        <v>49.219363999999999</v>
      </c>
      <c r="I75" s="313">
        <v>0.43296533999999998</v>
      </c>
      <c r="J75" s="313">
        <v>9.3183068999999996</v>
      </c>
      <c r="K75" s="313">
        <v>0.25174703999999998</v>
      </c>
      <c r="L75" s="313">
        <v>24.687155000000001</v>
      </c>
      <c r="M75" s="313">
        <v>0.37342733</v>
      </c>
      <c r="N75" s="313">
        <v>14.617742</v>
      </c>
      <c r="O75" s="313">
        <v>0.30595675</v>
      </c>
      <c r="P75" s="313">
        <v>0.59616040999999997</v>
      </c>
      <c r="Q75" s="313">
        <v>6.6668270000000002E-2</v>
      </c>
      <c r="R75" s="314">
        <f t="shared" si="0"/>
        <v>48.6232039</v>
      </c>
      <c r="S75" s="297">
        <f t="shared" si="1"/>
        <v>30.063304816489065</v>
      </c>
    </row>
    <row r="76" spans="1:19" ht="12" customHeight="1" x14ac:dyDescent="0.2">
      <c r="A76" s="546" t="s">
        <v>271</v>
      </c>
      <c r="B76" s="546"/>
      <c r="C76" s="312">
        <v>2021</v>
      </c>
      <c r="D76" s="313">
        <v>8.1577902000000009</v>
      </c>
      <c r="E76" s="313">
        <v>0.21681559</v>
      </c>
      <c r="F76" s="313">
        <v>39.571171</v>
      </c>
      <c r="G76" s="313">
        <v>0.38734204</v>
      </c>
      <c r="H76" s="313">
        <v>52.271042000000001</v>
      </c>
      <c r="I76" s="313">
        <v>0.39564407000000001</v>
      </c>
      <c r="J76" s="313" t="s">
        <v>451</v>
      </c>
      <c r="K76" s="313" t="s">
        <v>451</v>
      </c>
      <c r="L76" s="315">
        <v>29.897660999999999</v>
      </c>
      <c r="M76" s="313">
        <v>0.36263352999999998</v>
      </c>
      <c r="N76" s="315">
        <v>20.103493</v>
      </c>
      <c r="O76" s="313">
        <v>0.31745540999999999</v>
      </c>
      <c r="P76" s="315">
        <v>2.2698860000000001</v>
      </c>
      <c r="Q76" s="313">
        <v>0.11797754000000001</v>
      </c>
      <c r="R76" s="314">
        <f t="shared" si="0"/>
        <v>50.001154</v>
      </c>
      <c r="S76" s="297">
        <f t="shared" si="1"/>
        <v>40.206058044180345</v>
      </c>
    </row>
    <row r="77" spans="1:19" ht="12" customHeight="1" x14ac:dyDescent="0.2">
      <c r="A77" s="546" t="s">
        <v>277</v>
      </c>
      <c r="B77" s="546"/>
      <c r="C77" s="312">
        <v>2021</v>
      </c>
      <c r="D77" s="313">
        <v>36.286780999999998</v>
      </c>
      <c r="E77" s="313" t="s">
        <v>451</v>
      </c>
      <c r="F77" s="313">
        <v>23.887277999999998</v>
      </c>
      <c r="G77" s="313" t="s">
        <v>451</v>
      </c>
      <c r="H77" s="313">
        <v>39.825943000000002</v>
      </c>
      <c r="I77" s="313" t="s">
        <v>451</v>
      </c>
      <c r="J77" s="313">
        <v>11.346871</v>
      </c>
      <c r="K77" s="313" t="s">
        <v>451</v>
      </c>
      <c r="L77" s="313">
        <v>26.083714000000001</v>
      </c>
      <c r="M77" s="313" t="s">
        <v>451</v>
      </c>
      <c r="N77" s="313">
        <v>2.1964359</v>
      </c>
      <c r="O77" s="313" t="s">
        <v>451</v>
      </c>
      <c r="P77" s="313">
        <v>0.1989225</v>
      </c>
      <c r="Q77" s="313" t="s">
        <v>451</v>
      </c>
      <c r="R77" s="314">
        <f t="shared" si="0"/>
        <v>39.627020899999998</v>
      </c>
      <c r="S77" s="297">
        <f t="shared" si="1"/>
        <v>5.5427732141226898</v>
      </c>
    </row>
    <row r="78" spans="1:19" ht="12" customHeight="1" x14ac:dyDescent="0.2">
      <c r="A78" s="546" t="s">
        <v>272</v>
      </c>
      <c r="B78" s="546"/>
      <c r="C78" s="312">
        <v>2021</v>
      </c>
      <c r="D78" s="315">
        <v>12.137288</v>
      </c>
      <c r="E78" s="313">
        <v>0.36196864000000001</v>
      </c>
      <c r="F78" s="315">
        <v>30.389385000000001</v>
      </c>
      <c r="G78" s="313">
        <v>0.50980782999999996</v>
      </c>
      <c r="H78" s="315">
        <v>57.473328000000002</v>
      </c>
      <c r="I78" s="313">
        <v>0.54798877000000001</v>
      </c>
      <c r="J78" s="315">
        <v>6.2775235</v>
      </c>
      <c r="K78" s="313">
        <v>0.26885854999999997</v>
      </c>
      <c r="L78" s="315">
        <v>34.454922000000003</v>
      </c>
      <c r="M78" s="313">
        <v>0.52674871999999995</v>
      </c>
      <c r="N78" s="315">
        <v>15.227425999999999</v>
      </c>
      <c r="O78" s="313">
        <v>0.39824355</v>
      </c>
      <c r="P78" s="315">
        <v>1.5134565</v>
      </c>
      <c r="Q78" s="313">
        <v>0.135326</v>
      </c>
      <c r="R78" s="314">
        <f t="shared" si="0"/>
        <v>55.959871500000006</v>
      </c>
      <c r="S78" s="297">
        <f t="shared" si="1"/>
        <v>27.211331248321397</v>
      </c>
    </row>
    <row r="79" spans="1:19" ht="12" customHeight="1" x14ac:dyDescent="0.2">
      <c r="A79" s="546" t="s">
        <v>279</v>
      </c>
      <c r="B79" s="546"/>
      <c r="C79" s="312">
        <v>2021</v>
      </c>
      <c r="D79" s="313">
        <v>6.2979764999999999</v>
      </c>
      <c r="E79" s="313">
        <v>0.16887419000000001</v>
      </c>
      <c r="F79" s="313">
        <v>42.534523</v>
      </c>
      <c r="G79" s="313">
        <v>0.34368658000000002</v>
      </c>
      <c r="H79" s="313">
        <v>51.167499999999997</v>
      </c>
      <c r="I79" s="313">
        <v>0.34748802000000001</v>
      </c>
      <c r="J79" s="313">
        <v>10.320379000000001</v>
      </c>
      <c r="K79" s="313">
        <v>0.21148666999999999</v>
      </c>
      <c r="L79" s="313">
        <v>28.790119000000001</v>
      </c>
      <c r="M79" s="313">
        <v>0.31476045000000002</v>
      </c>
      <c r="N79" s="313">
        <v>10.644266999999999</v>
      </c>
      <c r="O79" s="313">
        <v>0.21439140000000001</v>
      </c>
      <c r="P79" s="313">
        <v>1.4127326</v>
      </c>
      <c r="Q79" s="313">
        <v>8.2040569999999993E-2</v>
      </c>
      <c r="R79" s="314">
        <f t="shared" si="0"/>
        <v>49.754764999999999</v>
      </c>
      <c r="S79" s="297">
        <f t="shared" si="1"/>
        <v>21.393462515600266</v>
      </c>
    </row>
    <row r="80" spans="1:19" ht="12" customHeight="1" x14ac:dyDescent="0.2">
      <c r="A80" s="546" t="s">
        <v>452</v>
      </c>
      <c r="B80" s="546"/>
      <c r="C80" s="312" t="s">
        <v>292</v>
      </c>
      <c r="D80" s="313">
        <v>14.157619</v>
      </c>
      <c r="E80" s="313" t="s">
        <v>451</v>
      </c>
      <c r="F80" s="313">
        <v>39.422479000000003</v>
      </c>
      <c r="G80" s="313" t="s">
        <v>451</v>
      </c>
      <c r="H80" s="313">
        <v>46.904242000000004</v>
      </c>
      <c r="I80" s="313" t="s">
        <v>451</v>
      </c>
      <c r="J80" s="313">
        <v>7.6936096000000003</v>
      </c>
      <c r="K80" s="313" t="s">
        <v>451</v>
      </c>
      <c r="L80" s="313">
        <v>25.331676000000002</v>
      </c>
      <c r="M80" s="313" t="s">
        <v>451</v>
      </c>
      <c r="N80" s="313">
        <v>15.199289</v>
      </c>
      <c r="O80" s="313" t="s">
        <v>451</v>
      </c>
      <c r="P80" s="313">
        <v>0.93811643</v>
      </c>
      <c r="Q80" s="313" t="s">
        <v>451</v>
      </c>
      <c r="R80" s="314">
        <f t="shared" si="0"/>
        <v>48.224574600000004</v>
      </c>
      <c r="S80" s="297">
        <f t="shared" si="1"/>
        <v>31.517725404673659</v>
      </c>
    </row>
    <row r="81" spans="1:19" ht="12" customHeight="1" x14ac:dyDescent="0.2">
      <c r="A81" s="546" t="s">
        <v>453</v>
      </c>
      <c r="B81" s="546"/>
      <c r="C81" s="312" t="s">
        <v>292</v>
      </c>
      <c r="D81" s="313">
        <v>11.829136</v>
      </c>
      <c r="E81" s="313" t="s">
        <v>451</v>
      </c>
      <c r="F81" s="313">
        <v>42.252222000000003</v>
      </c>
      <c r="G81" s="313" t="s">
        <v>451</v>
      </c>
      <c r="H81" s="313">
        <v>45.919097000000001</v>
      </c>
      <c r="I81" s="313" t="s">
        <v>451</v>
      </c>
      <c r="J81" s="313">
        <v>4.9840800999999999</v>
      </c>
      <c r="K81" s="313" t="s">
        <v>451</v>
      </c>
      <c r="L81" s="313">
        <v>21.740500000000001</v>
      </c>
      <c r="M81" s="313" t="s">
        <v>451</v>
      </c>
      <c r="N81" s="313">
        <v>19.360965</v>
      </c>
      <c r="O81" s="313" t="s">
        <v>451</v>
      </c>
      <c r="P81" s="313">
        <v>0.98154518999999996</v>
      </c>
      <c r="Q81" s="313" t="s">
        <v>451</v>
      </c>
      <c r="R81" s="314">
        <f t="shared" si="0"/>
        <v>46.085545100000004</v>
      </c>
      <c r="S81" s="297">
        <f t="shared" si="1"/>
        <v>42.010927630321113</v>
      </c>
    </row>
    <row r="82" spans="1:19" ht="12" customHeight="1" x14ac:dyDescent="0.2">
      <c r="A82" s="546" t="s">
        <v>454</v>
      </c>
      <c r="B82" s="546"/>
      <c r="C82" s="312" t="s">
        <v>292</v>
      </c>
      <c r="D82" s="313">
        <v>23.611826000000001</v>
      </c>
      <c r="E82" s="313" t="s">
        <v>451</v>
      </c>
      <c r="F82" s="313">
        <v>36.510308000000002</v>
      </c>
      <c r="G82" s="313" t="s">
        <v>451</v>
      </c>
      <c r="H82" s="313">
        <v>41.344745000000003</v>
      </c>
      <c r="I82" s="313" t="s">
        <v>451</v>
      </c>
      <c r="J82" s="313" t="s">
        <v>451</v>
      </c>
      <c r="K82" s="313" t="s">
        <v>451</v>
      </c>
      <c r="L82" s="313">
        <v>22.993518000000002</v>
      </c>
      <c r="M82" s="313" t="s">
        <v>451</v>
      </c>
      <c r="N82" s="313" t="s">
        <v>451</v>
      </c>
      <c r="O82" s="313" t="s">
        <v>451</v>
      </c>
      <c r="P82" s="313">
        <v>1.0523087</v>
      </c>
      <c r="Q82" s="313" t="s">
        <v>451</v>
      </c>
      <c r="R82" s="314">
        <f t="shared" si="0"/>
        <v>22.993518000000002</v>
      </c>
      <c r="S82" s="297" t="e">
        <f t="shared" si="1"/>
        <v>#VALUE!</v>
      </c>
    </row>
    <row r="83" spans="1:19" ht="12" customHeight="1" x14ac:dyDescent="0.2">
      <c r="A83" s="546" t="s">
        <v>455</v>
      </c>
      <c r="B83" s="312" t="s">
        <v>456</v>
      </c>
      <c r="C83" s="312" t="s">
        <v>457</v>
      </c>
      <c r="D83" s="315">
        <v>26.971540000000001</v>
      </c>
      <c r="E83" s="313">
        <v>0.26650681999999998</v>
      </c>
      <c r="F83" s="315">
        <v>54.002341999999999</v>
      </c>
      <c r="G83" s="313">
        <v>0.29928403999999997</v>
      </c>
      <c r="H83" s="315">
        <v>19.026116999999999</v>
      </c>
      <c r="I83" s="313">
        <v>0.23569857999999999</v>
      </c>
      <c r="J83" s="315" t="s">
        <v>451</v>
      </c>
      <c r="K83" s="313" t="s">
        <v>451</v>
      </c>
      <c r="L83" s="315">
        <v>18.552264999999998</v>
      </c>
      <c r="M83" s="313">
        <v>0.23342500999999999</v>
      </c>
      <c r="N83" s="315" t="s">
        <v>451</v>
      </c>
      <c r="O83" s="313" t="s">
        <v>451</v>
      </c>
      <c r="P83" s="315">
        <v>0.47385189</v>
      </c>
      <c r="Q83" s="313">
        <v>4.1238160000000003E-2</v>
      </c>
      <c r="R83" s="314">
        <f t="shared" si="0"/>
        <v>18.552264999999998</v>
      </c>
      <c r="S83" s="297" t="e">
        <f t="shared" si="1"/>
        <v>#VALUE!</v>
      </c>
    </row>
    <row r="84" spans="1:19" ht="12" customHeight="1" x14ac:dyDescent="0.2">
      <c r="A84" s="546"/>
      <c r="B84" s="312" t="s">
        <v>458</v>
      </c>
      <c r="C84" s="312" t="s">
        <v>457</v>
      </c>
      <c r="D84" s="313">
        <v>28.604374</v>
      </c>
      <c r="E84" s="313">
        <v>0.21361715000000001</v>
      </c>
      <c r="F84" s="313">
        <v>48.369652000000002</v>
      </c>
      <c r="G84" s="313">
        <v>0.23622349000000001</v>
      </c>
      <c r="H84" s="313">
        <v>23.025974000000001</v>
      </c>
      <c r="I84" s="313">
        <v>0.19900554000000001</v>
      </c>
      <c r="J84" s="313" t="s">
        <v>451</v>
      </c>
      <c r="K84" s="313" t="s">
        <v>451</v>
      </c>
      <c r="L84" s="315">
        <v>22.097163999999999</v>
      </c>
      <c r="M84" s="313">
        <v>0.1961232</v>
      </c>
      <c r="N84" s="313">
        <v>0.79682142</v>
      </c>
      <c r="O84" s="313">
        <v>4.2026899999999999E-2</v>
      </c>
      <c r="P84" s="313">
        <v>0.13198884</v>
      </c>
      <c r="Q84" s="313">
        <v>1.7161920000000001E-2</v>
      </c>
      <c r="R84" s="314">
        <f t="shared" si="0"/>
        <v>22.89398542</v>
      </c>
      <c r="S84" s="297">
        <f t="shared" si="1"/>
        <v>3.4804836527234935</v>
      </c>
    </row>
    <row r="85" spans="1:19" ht="12" customHeight="1" x14ac:dyDescent="0.2">
      <c r="A85" s="546"/>
      <c r="B85" s="312" t="s">
        <v>459</v>
      </c>
      <c r="C85" s="312" t="s">
        <v>460</v>
      </c>
      <c r="D85" s="313" t="s">
        <v>451</v>
      </c>
      <c r="E85" s="313" t="s">
        <v>451</v>
      </c>
      <c r="F85" s="313" t="s">
        <v>451</v>
      </c>
      <c r="G85" s="313" t="s">
        <v>451</v>
      </c>
      <c r="H85" s="313" t="s">
        <v>451</v>
      </c>
      <c r="I85" s="313" t="s">
        <v>451</v>
      </c>
      <c r="J85" s="313" t="s">
        <v>451</v>
      </c>
      <c r="K85" s="313" t="s">
        <v>451</v>
      </c>
      <c r="L85" s="313" t="s">
        <v>451</v>
      </c>
      <c r="M85" s="313" t="s">
        <v>451</v>
      </c>
      <c r="N85" s="315" t="s">
        <v>451</v>
      </c>
      <c r="O85" s="313" t="s">
        <v>451</v>
      </c>
      <c r="P85" s="313" t="s">
        <v>451</v>
      </c>
      <c r="Q85" s="313" t="s">
        <v>451</v>
      </c>
      <c r="R85" s="314">
        <f t="shared" si="0"/>
        <v>0</v>
      </c>
      <c r="S85" s="297" t="e">
        <f t="shared" si="1"/>
        <v>#VALUE!</v>
      </c>
    </row>
    <row r="86" spans="1:19" ht="12" customHeight="1" x14ac:dyDescent="0.2">
      <c r="A86" s="546"/>
      <c r="B86" s="312" t="s">
        <v>461</v>
      </c>
      <c r="C86" s="312" t="s">
        <v>460</v>
      </c>
      <c r="D86" s="313">
        <v>65.50103</v>
      </c>
      <c r="E86" s="313">
        <v>0.18510006000000001</v>
      </c>
      <c r="F86" s="313">
        <v>13.996717</v>
      </c>
      <c r="G86" s="313">
        <v>0.13509835000000001</v>
      </c>
      <c r="H86" s="313">
        <v>20.502251000000001</v>
      </c>
      <c r="I86" s="313">
        <v>0.15720184000000001</v>
      </c>
      <c r="J86" s="313" t="s">
        <v>451</v>
      </c>
      <c r="K86" s="313" t="s">
        <v>451</v>
      </c>
      <c r="L86" s="315">
        <v>14.728761</v>
      </c>
      <c r="M86" s="313">
        <v>0.13799515000000001</v>
      </c>
      <c r="N86" s="313" t="s">
        <v>451</v>
      </c>
      <c r="O86" s="313" t="s">
        <v>451</v>
      </c>
      <c r="P86" s="313">
        <v>5.7734904</v>
      </c>
      <c r="Q86" s="313">
        <v>9.0820769999999995E-2</v>
      </c>
      <c r="R86" s="314">
        <f t="shared" si="0"/>
        <v>14.728761</v>
      </c>
      <c r="S86" s="297" t="e">
        <f t="shared" si="1"/>
        <v>#VALUE!</v>
      </c>
    </row>
    <row r="87" spans="1:19" ht="12" customHeight="1" x14ac:dyDescent="0.2">
      <c r="A87" s="546"/>
      <c r="B87" s="312" t="s">
        <v>462</v>
      </c>
      <c r="C87" s="312" t="s">
        <v>457</v>
      </c>
      <c r="D87" s="313">
        <v>42.111350999999999</v>
      </c>
      <c r="E87" s="313">
        <v>0.12031151</v>
      </c>
      <c r="F87" s="313">
        <v>39.224128999999998</v>
      </c>
      <c r="G87" s="313">
        <v>0.11897430000000001</v>
      </c>
      <c r="H87" s="313">
        <v>18.66452</v>
      </c>
      <c r="I87" s="313">
        <v>9.4942209999999999E-2</v>
      </c>
      <c r="J87" s="313">
        <v>4.0329699999999997</v>
      </c>
      <c r="K87" s="313">
        <v>4.7938500000000002E-2</v>
      </c>
      <c r="L87" s="315">
        <v>7.5004610999999999</v>
      </c>
      <c r="M87" s="313">
        <v>6.4183690000000002E-2</v>
      </c>
      <c r="N87" s="313">
        <v>7.1151790999999998</v>
      </c>
      <c r="O87" s="313">
        <v>6.2643530000000003E-2</v>
      </c>
      <c r="P87" s="313">
        <v>1.5910029999999999E-2</v>
      </c>
      <c r="Q87" s="313">
        <v>3.0733499999999999E-3</v>
      </c>
      <c r="R87" s="314">
        <f t="shared" si="0"/>
        <v>18.6486102</v>
      </c>
      <c r="S87" s="297">
        <f t="shared" si="1"/>
        <v>38.153937605495123</v>
      </c>
    </row>
    <row r="88" spans="1:19" ht="12" customHeight="1" x14ac:dyDescent="0.2">
      <c r="A88" s="546"/>
      <c r="B88" s="312" t="s">
        <v>463</v>
      </c>
      <c r="C88" s="312" t="s">
        <v>460</v>
      </c>
      <c r="D88" s="313">
        <v>45.901851999999998</v>
      </c>
      <c r="E88" s="313">
        <v>0.28064105</v>
      </c>
      <c r="F88" s="313">
        <v>39.245013999999998</v>
      </c>
      <c r="G88" s="313">
        <v>0.27499709</v>
      </c>
      <c r="H88" s="313">
        <v>14.853134000000001</v>
      </c>
      <c r="I88" s="313">
        <v>0.20028032000000001</v>
      </c>
      <c r="J88" s="313">
        <v>7.7385783000000004</v>
      </c>
      <c r="K88" s="313">
        <v>0.15048236000000001</v>
      </c>
      <c r="L88" s="313">
        <v>6.4842719999999998</v>
      </c>
      <c r="M88" s="313">
        <v>0.13868127999999999</v>
      </c>
      <c r="N88" s="315">
        <v>0.63028377000000002</v>
      </c>
      <c r="O88" s="313">
        <v>4.4569730000000002E-2</v>
      </c>
      <c r="P88" s="313" t="s">
        <v>451</v>
      </c>
      <c r="Q88" s="313" t="s">
        <v>451</v>
      </c>
      <c r="R88" s="314">
        <f t="shared" si="0"/>
        <v>14.853134070000001</v>
      </c>
      <c r="S88" s="297">
        <f t="shared" si="1"/>
        <v>4.2434395800212421</v>
      </c>
    </row>
    <row r="89" spans="1:19" x14ac:dyDescent="0.2">
      <c r="A89" s="317" t="s">
        <v>464</v>
      </c>
    </row>
    <row r="90" spans="1:19" x14ac:dyDescent="0.2">
      <c r="A90" s="318" t="s">
        <v>465</v>
      </c>
    </row>
    <row r="91" spans="1:19" x14ac:dyDescent="0.2">
      <c r="A91" s="319" t="s">
        <v>466</v>
      </c>
      <c r="B91" s="318" t="s">
        <v>467</v>
      </c>
    </row>
    <row r="92" spans="1:19" x14ac:dyDescent="0.2">
      <c r="A92" s="319" t="s">
        <v>468</v>
      </c>
      <c r="B92" s="318" t="s">
        <v>469</v>
      </c>
    </row>
    <row r="93" spans="1:19" x14ac:dyDescent="0.2">
      <c r="A93" s="319" t="s">
        <v>470</v>
      </c>
      <c r="B93" s="318" t="s">
        <v>471</v>
      </c>
    </row>
    <row r="94" spans="1:19" x14ac:dyDescent="0.2">
      <c r="A94" s="319" t="s">
        <v>472</v>
      </c>
      <c r="B94" s="318" t="s">
        <v>473</v>
      </c>
    </row>
    <row r="95" spans="1:19" x14ac:dyDescent="0.2">
      <c r="A95" s="319" t="s">
        <v>474</v>
      </c>
      <c r="B95" s="318" t="s">
        <v>475</v>
      </c>
    </row>
    <row r="98" spans="1:2" x14ac:dyDescent="0.2">
      <c r="A98" s="312"/>
      <c r="B98" s="312"/>
    </row>
    <row r="99" spans="1:2" x14ac:dyDescent="0.2">
      <c r="A99" s="312"/>
      <c r="B99" s="312"/>
    </row>
    <row r="100" spans="1:2" x14ac:dyDescent="0.2">
      <c r="A100" s="312"/>
      <c r="B100" s="312"/>
    </row>
    <row r="101" spans="1:2" x14ac:dyDescent="0.2">
      <c r="A101" s="312"/>
      <c r="B101" s="312"/>
    </row>
    <row r="102" spans="1:2" x14ac:dyDescent="0.2">
      <c r="A102" s="312"/>
      <c r="B102" s="312"/>
    </row>
    <row r="103" spans="1:2" x14ac:dyDescent="0.2">
      <c r="A103" s="312"/>
      <c r="B103" s="312"/>
    </row>
    <row r="104" spans="1:2" x14ac:dyDescent="0.2">
      <c r="A104" s="312"/>
      <c r="B104" s="312"/>
    </row>
    <row r="105" spans="1:2" x14ac:dyDescent="0.2">
      <c r="A105" s="316"/>
      <c r="B105" s="316"/>
    </row>
    <row r="106" spans="1:2" x14ac:dyDescent="0.2">
      <c r="A106" s="312"/>
      <c r="B106" s="312"/>
    </row>
    <row r="107" spans="1:2" x14ac:dyDescent="0.2">
      <c r="A107" s="312"/>
      <c r="B107" s="312"/>
    </row>
    <row r="108" spans="1:2" x14ac:dyDescent="0.2">
      <c r="A108" s="312"/>
      <c r="B108" s="312"/>
    </row>
    <row r="109" spans="1:2" x14ac:dyDescent="0.2">
      <c r="A109" s="312"/>
      <c r="B109" s="312"/>
    </row>
    <row r="110" spans="1:2" x14ac:dyDescent="0.2">
      <c r="A110" s="312"/>
      <c r="B110" s="312"/>
    </row>
    <row r="111" spans="1:2" x14ac:dyDescent="0.2">
      <c r="A111" s="312"/>
      <c r="B111" s="312"/>
    </row>
    <row r="112" spans="1:2" x14ac:dyDescent="0.2">
      <c r="A112" s="312"/>
      <c r="B112" s="312"/>
    </row>
    <row r="113" spans="1:2" x14ac:dyDescent="0.2">
      <c r="A113" s="312"/>
      <c r="B113" s="312"/>
    </row>
    <row r="114" spans="1:2" x14ac:dyDescent="0.2">
      <c r="A114" s="312"/>
      <c r="B114" s="312"/>
    </row>
    <row r="115" spans="1:2" x14ac:dyDescent="0.2">
      <c r="A115" s="312"/>
      <c r="B115" s="312"/>
    </row>
    <row r="116" spans="1:2" x14ac:dyDescent="0.2">
      <c r="A116" s="312"/>
      <c r="B116" s="312"/>
    </row>
    <row r="117" spans="1:2" x14ac:dyDescent="0.2">
      <c r="A117" s="312"/>
      <c r="B117" s="312"/>
    </row>
    <row r="118" spans="1:2" x14ac:dyDescent="0.2">
      <c r="A118" s="312"/>
      <c r="B118" s="312"/>
    </row>
    <row r="119" spans="1:2" x14ac:dyDescent="0.2">
      <c r="A119" s="312"/>
      <c r="B119" s="312"/>
    </row>
    <row r="120" spans="1:2" x14ac:dyDescent="0.2">
      <c r="A120" s="312"/>
      <c r="B120" s="312"/>
    </row>
    <row r="121" spans="1:2" x14ac:dyDescent="0.2">
      <c r="A121" s="312"/>
      <c r="B121" s="312"/>
    </row>
    <row r="122" spans="1:2" x14ac:dyDescent="0.2">
      <c r="A122" s="312"/>
      <c r="B122" s="312"/>
    </row>
    <row r="123" spans="1:2" x14ac:dyDescent="0.2">
      <c r="A123" s="312"/>
      <c r="B123" s="312"/>
    </row>
    <row r="124" spans="1:2" x14ac:dyDescent="0.2">
      <c r="A124" s="312"/>
      <c r="B124" s="312"/>
    </row>
    <row r="125" spans="1:2" ht="36" customHeight="1" x14ac:dyDescent="0.2">
      <c r="A125" s="312"/>
      <c r="B125" s="312"/>
    </row>
  </sheetData>
  <mergeCells count="51">
    <mergeCell ref="A42:B42"/>
    <mergeCell ref="A41:B41"/>
    <mergeCell ref="A65:B65"/>
    <mergeCell ref="A54:B54"/>
    <mergeCell ref="A43:B43"/>
    <mergeCell ref="A44:B44"/>
    <mergeCell ref="A45:B45"/>
    <mergeCell ref="A46:B46"/>
    <mergeCell ref="A47:B47"/>
    <mergeCell ref="A48:B48"/>
    <mergeCell ref="A49:B49"/>
    <mergeCell ref="A50:B50"/>
    <mergeCell ref="A51:B51"/>
    <mergeCell ref="A52:B52"/>
    <mergeCell ref="A53:B53"/>
    <mergeCell ref="A81:B81"/>
    <mergeCell ref="A82:B82"/>
    <mergeCell ref="A83:A88"/>
    <mergeCell ref="A78:B78"/>
    <mergeCell ref="A67:B67"/>
    <mergeCell ref="A68:B68"/>
    <mergeCell ref="A69:B69"/>
    <mergeCell ref="A70:B70"/>
    <mergeCell ref="A71:B71"/>
    <mergeCell ref="A72:B72"/>
    <mergeCell ref="A73:B73"/>
    <mergeCell ref="A74:B74"/>
    <mergeCell ref="A75:B75"/>
    <mergeCell ref="A76:B76"/>
    <mergeCell ref="A77:B77"/>
    <mergeCell ref="J39:Q39"/>
    <mergeCell ref="N40:O40"/>
    <mergeCell ref="P40:Q40"/>
    <mergeCell ref="A79:B79"/>
    <mergeCell ref="A80:B80"/>
    <mergeCell ref="A66:B66"/>
    <mergeCell ref="A55:B55"/>
    <mergeCell ref="A56:B56"/>
    <mergeCell ref="A57:B57"/>
    <mergeCell ref="A58:B58"/>
    <mergeCell ref="A59:B59"/>
    <mergeCell ref="A60:B60"/>
    <mergeCell ref="A61:B61"/>
    <mergeCell ref="A62:B62"/>
    <mergeCell ref="A63:B63"/>
    <mergeCell ref="A64:B64"/>
    <mergeCell ref="D40:E41"/>
    <mergeCell ref="F40:G41"/>
    <mergeCell ref="H40:I41"/>
    <mergeCell ref="L40:M40"/>
    <mergeCell ref="J40:K40"/>
  </mergeCells>
  <hyperlinks>
    <hyperlink ref="N45" r:id="rId1" display="http://localhost/OECDStat_Metadata/ShowMetadata.ashx?Dataset=EAG_NEAC&amp;Coords=[INDICATOR].[NEAC_SHARE_EA],[YEAR].[9999],[AGE].[Y25T34],[SEX].[T],[FIELD].[T],[ISC11A].[L7],[MEASURE].[VALUE],[COUNTRY].[CAN]&amp;ShowOnWeb=true&amp;Lang=en" xr:uid="{1A48CA8C-04BE-4325-9E42-A4ED30B127EF}"/>
    <hyperlink ref="N46" r:id="rId2" display="http://localhost/OECDStat_Metadata/ShowMetadata.ashx?Dataset=EAG_NEAC&amp;Coords=[INDICATOR].[NEAC_SHARE_EA],[YEAR].[9999],[AGE].[Y25T34],[SEX].[T],[FIELD].[T],[ISC11A].[L7],[MEASURE].[VALUE],[COUNTRY].[CHL]&amp;ShowOnWeb=true&amp;Lang=en" xr:uid="{9DE593EC-E1C6-474B-98B1-7AEAE17774CF}"/>
    <hyperlink ref="L47" r:id="rId3" display="http://localhost/OECDStat_Metadata/ShowMetadata.ashx?Dataset=EAG_NEAC&amp;Coords=[INDICATOR].[NEAC_SHARE_EA],[YEAR].[9999],[AGE].[Y25T34],[SEX].[T],[FIELD].[T],[ISC11A].[L6],[MEASURE].[VALUE],[COUNTRY].[COL]&amp;ShowOnWeb=true&amp;Lang=en" xr:uid="{48921274-C424-4337-9C2A-A80F0C56DAB4}"/>
    <hyperlink ref="N48" r:id="rId4" display="http://localhost/OECDStat_Metadata/ShowMetadata.ashx?Dataset=EAG_NEAC&amp;Coords=[INDICATOR].[NEAC_SHARE_EA],[YEAR].[9999],[AGE].[Y25T34],[SEX].[T],[FIELD].[T],[ISC11A].[L7],[MEASURE].[VALUE],[COUNTRY].[CRI]&amp;ShowOnWeb=true&amp;Lang=en" xr:uid="{05BDFF24-969A-42F9-AFDD-59EFE420EEE7}"/>
    <hyperlink ref="A54" r:id="rId5" display="http://localhost/OECDStat_Metadata/ShowMetadata.ashx?Dataset=EAG_NEAC&amp;Coords=[COUNTRY].[DEU]&amp;ShowOnWeb=true&amp;Lang=en" xr:uid="{23839AD8-0FD9-41FF-9426-AB4452918843}"/>
    <hyperlink ref="A59" r:id="rId6" display="http://localhost/OECDStat_Metadata/ShowMetadata.ashx?Dataset=EAG_NEAC&amp;Coords=[COUNTRY].[ISR]&amp;ShowOnWeb=true&amp;Lang=en" xr:uid="{289E3E4A-E9EB-4427-8958-2BA315F592EB}"/>
    <hyperlink ref="D61" r:id="rId7" display="http://localhost/OECDStat_Metadata/ShowMetadata.ashx?Dataset=EAG_NEAC&amp;Coords=[INDICATOR].[NEAC_SHARE_EA],[YEAR].[9999],[AGE].[Y25T34],[SEX].[T],[FIELD].[T],[ISC11A].[L0T2],[MEASURE].[VALUE],[COUNTRY].[JPN]&amp;ShowOnWeb=true&amp;Lang=en" xr:uid="{85E5EC53-77D3-4155-94D6-54E7C322D131}"/>
    <hyperlink ref="F61" r:id="rId8" display="http://localhost/OECDStat_Metadata/ShowMetadata.ashx?Dataset=EAG_NEAC&amp;Coords=[INDICATOR].[NEAC_SHARE_EA],[YEAR].[9999],[AGE].[Y25T34],[SEX].[T],[FIELD].[T],[ISC11A].[L3T4],[MEASURE].[VALUE],[COUNTRY].[JPN]&amp;ShowOnWeb=true&amp;Lang=en" xr:uid="{1269E265-A903-4989-A617-55B924610115}"/>
    <hyperlink ref="H61" r:id="rId9" display="http://localhost/OECDStat_Metadata/ShowMetadata.ashx?Dataset=EAG_NEAC&amp;Coords=[INDICATOR].[NEAC_SHARE_EA],[YEAR].[9999],[AGE].[Y25T34],[SEX].[T],[FIELD].[T],[ISC11A].[L5T8],[MEASURE].[VALUE],[COUNTRY].[JPN]&amp;ShowOnWeb=true&amp;Lang=en" xr:uid="{525E2974-E649-493E-9BA9-9993DE6FB559}"/>
    <hyperlink ref="J61" r:id="rId10" display="http://localhost/OECDStat_Metadata/ShowMetadata.ashx?Dataset=EAG_NEAC&amp;Coords=[INDICATOR].[NEAC_SHARE_EA],[YEAR].[9999],[AGE].[Y25T34],[SEX].[T],[FIELD].[T],[ISC11A].[L5],[MEASURE].[VALUE],[COUNTRY].[JPN]&amp;ShowOnWeb=true&amp;Lang=en" xr:uid="{4E97716B-A468-4C43-9A84-4EBBD6B2D547}"/>
    <hyperlink ref="L61" r:id="rId11" display="http://localhost/OECDStat_Metadata/ShowMetadata.ashx?Dataset=EAG_NEAC&amp;Coords=[INDICATOR].[NEAC_SHARE_EA],[YEAR].[9999],[AGE].[Y25T34],[SEX].[T],[FIELD].[T],[ISC11A].[L6],[MEASURE].[VALUE],[COUNTRY].[JPN]&amp;ShowOnWeb=true&amp;Lang=en" xr:uid="{E4B1EE93-ADA1-4B0F-9C01-EFA1F4BBB041}"/>
    <hyperlink ref="N61" r:id="rId12" display="http://localhost/OECDStat_Metadata/ShowMetadata.ashx?Dataset=EAG_NEAC&amp;Coords=[INDICATOR].[NEAC_SHARE_EA],[YEAR].[9999],[AGE].[Y25T34],[SEX].[T],[FIELD].[T],[ISC11A].[L7],[MEASURE].[VALUE],[COUNTRY].[JPN]&amp;ShowOnWeb=true&amp;Lang=en" xr:uid="{EFE81860-7861-4F2B-83C5-DA06536F88FF}"/>
    <hyperlink ref="P61" r:id="rId13" display="http://localhost/OECDStat_Metadata/ShowMetadata.ashx?Dataset=EAG_NEAC&amp;Coords=[INDICATOR].[NEAC_SHARE_EA],[YEAR].[9999],[AGE].[Y25T34],[SEX].[T],[FIELD].[T],[ISC11A].[L8],[MEASURE].[VALUE],[COUNTRY].[JPN]&amp;ShowOnWeb=true&amp;Lang=en" xr:uid="{6DCE5CB9-3677-45BC-9D14-5B607DCC20B4}"/>
    <hyperlink ref="N62" r:id="rId14" display="http://localhost/OECDStat_Metadata/ShowMetadata.ashx?Dataset=EAG_NEAC&amp;Coords=[INDICATOR].[NEAC_SHARE_EA],[YEAR].[9999],[AGE].[Y25T34],[SEX].[T],[FIELD].[T],[ISC11A].[L7],[MEASURE].[VALUE],[COUNTRY].[KOR]&amp;ShowOnWeb=true&amp;Lang=en" xr:uid="{E88D37C0-654E-437F-BD3A-7AD7CE368176}"/>
    <hyperlink ref="L76" r:id="rId15" display="http://localhost/OECDStat_Metadata/ShowMetadata.ashx?Dataset=EAG_NEAC&amp;Coords=[INDICATOR].[NEAC_SHARE_EA],[YEAR].[9999],[AGE].[Y25T34],[SEX].[T],[FIELD].[T],[ISC11A].[L6],[MEASURE].[VALUE],[COUNTRY].[CHE]&amp;ShowOnWeb=true&amp;Lang=en" xr:uid="{78EDBFB0-7F1E-4ABF-8495-9B9F7A5D2520}"/>
    <hyperlink ref="N76" r:id="rId16" display="http://localhost/OECDStat_Metadata/ShowMetadata.ashx?Dataset=EAG_NEAC&amp;Coords=[INDICATOR].[NEAC_SHARE_EA],[YEAR].[9999],[AGE].[Y25T34],[SEX].[T],[FIELD].[T],[ISC11A].[L7],[MEASURE].[VALUE],[COUNTRY].[CHE]&amp;ShowOnWeb=true&amp;Lang=en" xr:uid="{B93F5910-79F7-4106-A6AE-A08963671D79}"/>
    <hyperlink ref="P76" r:id="rId17" display="http://localhost/OECDStat_Metadata/ShowMetadata.ashx?Dataset=EAG_NEAC&amp;Coords=[INDICATOR].[NEAC_SHARE_EA],[YEAR].[9999],[AGE].[Y25T34],[SEX].[T],[FIELD].[T],[ISC11A].[L8],[MEASURE].[VALUE],[COUNTRY].[CHE]&amp;ShowOnWeb=true&amp;Lang=en" xr:uid="{48E74B0F-88DE-43EB-AC68-A467A13E5594}"/>
    <hyperlink ref="D78" r:id="rId18" display="http://localhost/OECDStat_Metadata/ShowMetadata.ashx?Dataset=EAG_NEAC&amp;Coords=[INDICATOR].[NEAC_SHARE_EA],[YEAR].[9999],[AGE].[Y25T34],[SEX].[T],[FIELD].[T],[ISC11A].[L0T2],[MEASURE].[VALUE],[COUNTRY].[GBR]&amp;ShowOnWeb=true&amp;Lang=en" xr:uid="{AC347490-8891-4C1D-9452-4944043C9109}"/>
    <hyperlink ref="F78" r:id="rId19" display="http://localhost/OECDStat_Metadata/ShowMetadata.ashx?Dataset=EAG_NEAC&amp;Coords=[INDICATOR].[NEAC_SHARE_EA],[YEAR].[9999],[AGE].[Y25T34],[SEX].[T],[FIELD].[T],[ISC11A].[L3T4],[MEASURE].[VALUE],[COUNTRY].[GBR]&amp;ShowOnWeb=true&amp;Lang=en" xr:uid="{4713B724-F5F0-4CDE-B1B8-1680568DC8ED}"/>
    <hyperlink ref="H78" r:id="rId20" display="http://localhost/OECDStat_Metadata/ShowMetadata.ashx?Dataset=EAG_NEAC&amp;Coords=[INDICATOR].[NEAC_SHARE_EA],[YEAR].[9999],[AGE].[Y25T34],[SEX].[T],[FIELD].[T],[ISC11A].[L5T8],[MEASURE].[VALUE],[COUNTRY].[GBR]&amp;ShowOnWeb=true&amp;Lang=en" xr:uid="{57B5F91C-0794-4A82-B3CF-1DE6AB8B8DFE}"/>
    <hyperlink ref="J78" r:id="rId21" display="http://localhost/OECDStat_Metadata/ShowMetadata.ashx?Dataset=EAG_NEAC&amp;Coords=[INDICATOR].[NEAC_SHARE_EA],[YEAR].[9999],[AGE].[Y25T34],[SEX].[T],[FIELD].[T],[ISC11A].[L5],[MEASURE].[VALUE],[COUNTRY].[GBR]&amp;ShowOnWeb=true&amp;Lang=en" xr:uid="{B01DFF72-0FC0-4DE1-8B19-C0F9B813E317}"/>
    <hyperlink ref="L78" r:id="rId22" display="http://localhost/OECDStat_Metadata/ShowMetadata.ashx?Dataset=EAG_NEAC&amp;Coords=[INDICATOR].[NEAC_SHARE_EA],[YEAR].[9999],[AGE].[Y25T34],[SEX].[T],[FIELD].[T],[ISC11A].[L6],[MEASURE].[VALUE],[COUNTRY].[GBR]&amp;ShowOnWeb=true&amp;Lang=en" xr:uid="{7F7545BC-0391-4199-A7E4-1C4D8E37D135}"/>
    <hyperlink ref="N78" r:id="rId23" display="http://localhost/OECDStat_Metadata/ShowMetadata.ashx?Dataset=EAG_NEAC&amp;Coords=[INDICATOR].[NEAC_SHARE_EA],[YEAR].[9999],[AGE].[Y25T34],[SEX].[T],[FIELD].[T],[ISC11A].[L7],[MEASURE].[VALUE],[COUNTRY].[GBR]&amp;ShowOnWeb=true&amp;Lang=en" xr:uid="{E32B6E35-E57A-406C-8A16-68500E363C3A}"/>
    <hyperlink ref="P78" r:id="rId24" display="http://localhost/OECDStat_Metadata/ShowMetadata.ashx?Dataset=EAG_NEAC&amp;Coords=[INDICATOR].[NEAC_SHARE_EA],[YEAR].[9999],[AGE].[Y25T34],[SEX].[T],[FIELD].[T],[ISC11A].[L8],[MEASURE].[VALUE],[COUNTRY].[GBR]&amp;ShowOnWeb=true&amp;Lang=en" xr:uid="{3715CF55-067A-447E-B953-67FB87D4107B}"/>
    <hyperlink ref="D83" r:id="rId25" display="http://localhost/OECDStat_Metadata/ShowMetadata.ashx?Dataset=EAG_NEAC&amp;Coords=[INDICATOR].[NEAC_SHARE_EA],[YEAR].[9999],[AGE].[Y25T34],[SEX].[T],[FIELD].[T],[ISC11A].[L0T2],[MEASURE].[VALUE],[COUNTRY].[ARG]&amp;ShowOnWeb=true&amp;Lang=en" xr:uid="{0644642E-B8D9-4C39-9772-7F9C46013922}"/>
    <hyperlink ref="F83" r:id="rId26" display="http://localhost/OECDStat_Metadata/ShowMetadata.ashx?Dataset=EAG_NEAC&amp;Coords=[INDICATOR].[NEAC_SHARE_EA],[YEAR].[9999],[AGE].[Y25T34],[SEX].[T],[FIELD].[T],[ISC11A].[L3T4],[MEASURE].[VALUE],[COUNTRY].[ARG]&amp;ShowOnWeb=true&amp;Lang=en" xr:uid="{FAF71327-CA9A-4BC2-A704-798DC10611D4}"/>
    <hyperlink ref="H83" r:id="rId27" display="http://localhost/OECDStat_Metadata/ShowMetadata.ashx?Dataset=EAG_NEAC&amp;Coords=[INDICATOR].[NEAC_SHARE_EA],[YEAR].[9999],[AGE].[Y25T34],[SEX].[T],[FIELD].[T],[ISC11A].[L5T8],[MEASURE].[VALUE],[COUNTRY].[ARG]&amp;ShowOnWeb=true&amp;Lang=en" xr:uid="{902F9233-BFDF-4B72-85EF-20370D3551A4}"/>
    <hyperlink ref="J83" r:id="rId28" display="http://localhost/OECDStat_Metadata/ShowMetadata.ashx?Dataset=EAG_NEAC&amp;Coords=[INDICATOR].[NEAC_SHARE_EA],[YEAR].[9999],[AGE].[Y25T34],[SEX].[T],[FIELD].[T],[ISC11A].[L5],[MEASURE].[VALUE],[COUNTRY].[ARG]&amp;ShowOnWeb=true&amp;Lang=en" xr:uid="{D2B75CC1-A114-448F-9399-7E2DA2285B07}"/>
    <hyperlink ref="L83" r:id="rId29" display="http://localhost/OECDStat_Metadata/ShowMetadata.ashx?Dataset=EAG_NEAC&amp;Coords=[INDICATOR].[NEAC_SHARE_EA],[YEAR].[9999],[AGE].[Y25T34],[SEX].[T],[FIELD].[T],[ISC11A].[L6],[MEASURE].[VALUE],[COUNTRY].[ARG]&amp;ShowOnWeb=true&amp;Lang=en" xr:uid="{4BF19BEF-BB41-4331-99E0-E1EA8E596961}"/>
    <hyperlink ref="N83" r:id="rId30" display="http://localhost/OECDStat_Metadata/ShowMetadata.ashx?Dataset=EAG_NEAC&amp;Coords=[INDICATOR].[NEAC_SHARE_EA],[YEAR].[9999],[AGE].[Y25T34],[SEX].[T],[FIELD].[T],[ISC11A].[L7],[MEASURE].[VALUE],[COUNTRY].[ARG]&amp;ShowOnWeb=true&amp;Lang=en" xr:uid="{01BCFE86-8590-4AA4-A856-EFAB3FE2D3F3}"/>
    <hyperlink ref="P83" r:id="rId31" display="http://localhost/OECDStat_Metadata/ShowMetadata.ashx?Dataset=EAG_NEAC&amp;Coords=[INDICATOR].[NEAC_SHARE_EA],[YEAR].[9999],[AGE].[Y25T34],[SEX].[T],[FIELD].[T],[ISC11A].[L8],[MEASURE].[VALUE],[COUNTRY].[ARG]&amp;ShowOnWeb=true&amp;Lang=en" xr:uid="{75680B6F-CA33-4EFA-A9AC-F77A1B4AF476}"/>
    <hyperlink ref="L84" r:id="rId32" display="http://localhost/OECDStat_Metadata/ShowMetadata.ashx?Dataset=EAG_NEAC&amp;Coords=[INDICATOR].[NEAC_SHARE_EA],[YEAR].[9999],[AGE].[Y25T34],[SEX].[T],[FIELD].[T],[ISC11A].[L6],[MEASURE].[VALUE],[COUNTRY].[BRA]&amp;ShowOnWeb=true&amp;Lang=en" xr:uid="{101B4FD0-071E-4551-93F4-C7D0D5CD1686}"/>
    <hyperlink ref="N85" r:id="rId33" display="http://localhost/OECDStat_Metadata/ShowMetadata.ashx?Dataset=EAG_NEAC&amp;Coords=[INDICATOR].[NEAC_SHARE_EA],[YEAR].[9999],[AGE].[Y25T34],[SEX].[T],[FIELD].[T],[ISC11A].[L7],[MEASURE].[VALUE],[COUNTRY].[CHN]&amp;ShowOnWeb=true&amp;Lang=en" xr:uid="{9E208C76-C088-4645-A08A-496C01A85C25}"/>
    <hyperlink ref="L86" r:id="rId34" display="http://localhost/OECDStat_Metadata/ShowMetadata.ashx?Dataset=EAG_NEAC&amp;Coords=[INDICATOR].[NEAC_SHARE_EA],[YEAR].[9999],[AGE].[Y25T34],[SEX].[T],[FIELD].[T],[ISC11A].[L6],[MEASURE].[VALUE],[COUNTRY].[IND]&amp;ShowOnWeb=true&amp;Lang=en" xr:uid="{AD1B98FE-1D16-4741-AB5F-4A65D33AE2BE}"/>
    <hyperlink ref="L87" r:id="rId35" display="http://localhost/OECDStat_Metadata/ShowMetadata.ashx?Dataset=EAG_NEAC&amp;Coords=[INDICATOR].[NEAC_SHARE_EA],[YEAR].[9999],[AGE].[Y25T34],[SEX].[T],[FIELD].[T],[ISC11A].[L6],[MEASURE].[VALUE],[COUNTRY].[IDN]&amp;ShowOnWeb=true&amp;Lang=en" xr:uid="{4A4CC19F-9DE7-4BF9-B187-4FDFD7321C80}"/>
    <hyperlink ref="N88" r:id="rId36" display="http://localhost/OECDStat_Metadata/ShowMetadata.ashx?Dataset=EAG_NEAC&amp;Coords=[INDICATOR].[NEAC_SHARE_EA],[YEAR].[9999],[AGE].[Y25T34],[SEX].[T],[FIELD].[T],[ISC11A].[L7],[MEASURE].[VALUE],[COUNTRY].[ZAF]&amp;ShowOnWeb=true&amp;Lang=en" xr:uid="{F125E22C-B2FA-4DA4-8D03-77718ED11914}"/>
    <hyperlink ref="A89" r:id="rId37" display="https://stats-3.oecd.org/index.aspx?DatasetCode=EAG_NEAC" xr:uid="{A89AD163-E8E4-4184-B3E1-76E98D84E9AC}"/>
  </hyperlinks>
  <pageMargins left="0.7" right="0.7" top="0.75" bottom="0.75" header="0.3" footer="0.3"/>
  <pageSetup paperSize="9" orientation="portrait" r:id="rId38"/>
  <drawing r:id="rId39"/>
  <legacyDrawing r:id="rId4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A92B6-BF32-40CB-961C-4D35E985D196}">
  <dimension ref="A1:M17"/>
  <sheetViews>
    <sheetView workbookViewId="0"/>
  </sheetViews>
  <sheetFormatPr defaultColWidth="9.140625" defaultRowHeight="12.75" x14ac:dyDescent="0.2"/>
  <cols>
    <col min="1" max="1" width="37.5703125" style="203" customWidth="1"/>
    <col min="2" max="12" width="8.140625" style="203" customWidth="1"/>
    <col min="13" max="16384" width="9.140625" style="203"/>
  </cols>
  <sheetData>
    <row r="1" spans="1:13" x14ac:dyDescent="0.2">
      <c r="A1" s="207" t="s">
        <v>25</v>
      </c>
    </row>
    <row r="2" spans="1:13" x14ac:dyDescent="0.2">
      <c r="A2" s="203" t="s">
        <v>83</v>
      </c>
      <c r="B2" s="203" t="s">
        <v>300</v>
      </c>
    </row>
    <row r="5" spans="1:13" x14ac:dyDescent="0.2">
      <c r="A5" s="269"/>
      <c r="B5" s="269" t="s">
        <v>476</v>
      </c>
      <c r="C5" s="269" t="s">
        <v>477</v>
      </c>
      <c r="D5" s="269" t="s">
        <v>478</v>
      </c>
      <c r="E5" s="269" t="s">
        <v>479</v>
      </c>
      <c r="F5" s="269" t="s">
        <v>480</v>
      </c>
      <c r="G5" s="269" t="s">
        <v>481</v>
      </c>
      <c r="H5" s="269" t="s">
        <v>482</v>
      </c>
      <c r="I5" s="269" t="s">
        <v>483</v>
      </c>
      <c r="J5" s="269" t="s">
        <v>484</v>
      </c>
      <c r="K5" s="269" t="s">
        <v>485</v>
      </c>
      <c r="L5" s="269" t="s">
        <v>486</v>
      </c>
    </row>
    <row r="6" spans="1:13" x14ac:dyDescent="0.2">
      <c r="A6" s="203" t="s">
        <v>487</v>
      </c>
      <c r="B6" s="203" t="s">
        <v>488</v>
      </c>
      <c r="C6" s="203" t="s">
        <v>488</v>
      </c>
      <c r="D6" s="203" t="s">
        <v>488</v>
      </c>
      <c r="E6" s="203" t="s">
        <v>488</v>
      </c>
      <c r="F6" s="203" t="s">
        <v>488</v>
      </c>
      <c r="G6" s="203" t="s">
        <v>488</v>
      </c>
      <c r="H6" s="203" t="s">
        <v>488</v>
      </c>
      <c r="I6" s="203" t="s">
        <v>488</v>
      </c>
      <c r="J6" s="203" t="s">
        <v>489</v>
      </c>
      <c r="K6" s="203" t="s">
        <v>489</v>
      </c>
      <c r="L6" s="203" t="s">
        <v>489</v>
      </c>
    </row>
    <row r="7" spans="1:13" x14ac:dyDescent="0.2">
      <c r="A7" s="248" t="s">
        <v>490</v>
      </c>
      <c r="B7" s="249"/>
      <c r="C7" s="249"/>
      <c r="D7" s="249"/>
      <c r="E7" s="249"/>
      <c r="F7" s="249"/>
      <c r="G7" s="249"/>
      <c r="H7" s="249"/>
      <c r="I7" s="249"/>
      <c r="J7" s="249"/>
      <c r="K7" s="249"/>
      <c r="L7" s="249"/>
    </row>
    <row r="8" spans="1:13" x14ac:dyDescent="0.2">
      <c r="A8" s="250" t="s">
        <v>491</v>
      </c>
      <c r="B8" s="251">
        <v>240324038</v>
      </c>
      <c r="C8" s="251">
        <v>271041460</v>
      </c>
      <c r="D8" s="251">
        <v>277328458</v>
      </c>
      <c r="E8" s="251">
        <v>313157182</v>
      </c>
      <c r="F8" s="251">
        <v>347235352</v>
      </c>
      <c r="G8" s="251">
        <v>376097414</v>
      </c>
      <c r="H8" s="251">
        <v>367014992</v>
      </c>
      <c r="I8" s="251">
        <v>357948992</v>
      </c>
      <c r="J8" s="251">
        <v>395585452</v>
      </c>
      <c r="K8" s="251">
        <v>427771444</v>
      </c>
      <c r="L8" s="251">
        <v>427736444</v>
      </c>
    </row>
    <row r="9" spans="1:13" x14ac:dyDescent="0.2">
      <c r="A9" s="250" t="s">
        <v>492</v>
      </c>
      <c r="B9" s="251">
        <v>148501109.32934952</v>
      </c>
      <c r="C9" s="251">
        <v>163014500.43898296</v>
      </c>
      <c r="D9" s="251">
        <v>160755991.24186039</v>
      </c>
      <c r="E9" s="251">
        <v>164369860.73165083</v>
      </c>
      <c r="F9" s="251">
        <v>170269844.24901056</v>
      </c>
      <c r="G9" s="251">
        <v>181081798.6706816</v>
      </c>
      <c r="H9" s="251">
        <v>185110249.5</v>
      </c>
      <c r="I9" s="251">
        <v>189527452</v>
      </c>
      <c r="J9" s="251">
        <v>189912132</v>
      </c>
      <c r="K9" s="251">
        <v>195365365</v>
      </c>
      <c r="L9" s="251">
        <v>195365365</v>
      </c>
    </row>
    <row r="10" spans="1:13" x14ac:dyDescent="0.2">
      <c r="A10" s="250" t="s">
        <v>493</v>
      </c>
      <c r="B10" s="251">
        <v>1585622</v>
      </c>
      <c r="C10" s="251">
        <v>3091848</v>
      </c>
      <c r="D10" s="251">
        <v>5451580</v>
      </c>
      <c r="E10" s="251">
        <v>6191250</v>
      </c>
      <c r="F10" s="251">
        <v>1803860</v>
      </c>
      <c r="G10" s="251">
        <v>5118000</v>
      </c>
      <c r="H10" s="251">
        <v>19685700</v>
      </c>
      <c r="I10" s="251">
        <v>1845450</v>
      </c>
      <c r="J10" s="251">
        <v>1075000</v>
      </c>
      <c r="K10" s="251">
        <v>1075000</v>
      </c>
      <c r="L10" s="251">
        <v>1075000</v>
      </c>
    </row>
    <row r="11" spans="1:13" x14ac:dyDescent="0.2">
      <c r="A11" s="250" t="s">
        <v>494</v>
      </c>
      <c r="B11" s="251">
        <v>6960409.0212011337</v>
      </c>
      <c r="C11" s="251">
        <v>6661390.5407810211</v>
      </c>
      <c r="D11" s="251">
        <v>3474087.5604000092</v>
      </c>
      <c r="E11" s="251">
        <v>3688119.3906002045</v>
      </c>
      <c r="F11" s="251">
        <v>7403319.2103881836</v>
      </c>
      <c r="G11" s="251">
        <v>7049545.9600219727</v>
      </c>
      <c r="H11" s="251">
        <v>6183377.599609375</v>
      </c>
      <c r="I11" s="251">
        <v>10114352.900390625</v>
      </c>
      <c r="J11" s="251">
        <v>7279726</v>
      </c>
      <c r="K11" s="251">
        <v>7279726</v>
      </c>
      <c r="L11" s="251">
        <v>7279726</v>
      </c>
    </row>
    <row r="12" spans="1:13" x14ac:dyDescent="0.2">
      <c r="A12" s="250" t="s">
        <v>495</v>
      </c>
      <c r="B12" s="251">
        <v>55197530</v>
      </c>
      <c r="C12" s="251">
        <v>51841842</v>
      </c>
      <c r="D12" s="251">
        <v>42925856</v>
      </c>
      <c r="E12" s="251">
        <v>47087886</v>
      </c>
      <c r="F12" s="251">
        <v>49986280</v>
      </c>
      <c r="G12" s="251">
        <v>67857185</v>
      </c>
      <c r="H12" s="251">
        <v>55295733</v>
      </c>
      <c r="I12" s="251">
        <v>47929039</v>
      </c>
      <c r="J12" s="251">
        <v>50805263</v>
      </c>
      <c r="K12" s="251">
        <v>51872863</v>
      </c>
      <c r="L12" s="251">
        <v>51872863</v>
      </c>
    </row>
    <row r="13" spans="1:13" x14ac:dyDescent="0.2">
      <c r="A13" s="248" t="s">
        <v>496</v>
      </c>
      <c r="B13" s="251">
        <v>452568708.35055065</v>
      </c>
      <c r="C13" s="251">
        <v>495651040.97976398</v>
      </c>
      <c r="D13" s="251">
        <v>489935972.8022604</v>
      </c>
      <c r="E13" s="251">
        <v>534494298.12225103</v>
      </c>
      <c r="F13" s="251">
        <v>576698655.45939875</v>
      </c>
      <c r="G13" s="251">
        <v>637203943.63070357</v>
      </c>
      <c r="H13" s="251">
        <v>633290052.09960938</v>
      </c>
      <c r="I13" s="251">
        <v>607365285.90039063</v>
      </c>
      <c r="J13" s="251">
        <v>644657573</v>
      </c>
      <c r="K13" s="251">
        <v>683364398</v>
      </c>
      <c r="L13" s="251">
        <v>683329398</v>
      </c>
    </row>
    <row r="14" spans="1:13" x14ac:dyDescent="0.2">
      <c r="A14" s="250" t="s">
        <v>497</v>
      </c>
      <c r="B14" s="323">
        <f>B13/B16/1000000000</f>
        <v>5.6482095354378472E-3</v>
      </c>
      <c r="C14" s="323">
        <f t="shared" ref="C14:L14" si="0">C13/C16/1000000000</f>
        <v>6.0991797137926584E-3</v>
      </c>
      <c r="D14" s="323">
        <f t="shared" si="0"/>
        <v>5.7864259422776808E-3</v>
      </c>
      <c r="E14" s="323">
        <f t="shared" si="0"/>
        <v>5.9471056899437873E-3</v>
      </c>
      <c r="F14" s="323">
        <f t="shared" si="0"/>
        <v>6.1066711769456926E-3</v>
      </c>
      <c r="G14" s="323">
        <f t="shared" si="0"/>
        <v>6.8213073846501108E-3</v>
      </c>
      <c r="H14" s="323">
        <f t="shared" si="0"/>
        <v>6.427840953164109E-3</v>
      </c>
      <c r="I14" s="323">
        <f t="shared" si="0"/>
        <v>5.6358687954360977E-3</v>
      </c>
      <c r="J14" s="323">
        <f t="shared" si="0"/>
        <v>5.4810716544250277E-3</v>
      </c>
      <c r="K14" s="323">
        <f t="shared" si="0"/>
        <v>5.4142524093960861E-3</v>
      </c>
      <c r="L14" s="323">
        <f t="shared" si="0"/>
        <v>5.0665968292386261E-3</v>
      </c>
    </row>
    <row r="16" spans="1:13" x14ac:dyDescent="0.2">
      <c r="B16" s="217">
        <v>80.126047999999997</v>
      </c>
      <c r="C16" s="217">
        <v>81.265197000000001</v>
      </c>
      <c r="D16" s="217">
        <v>84.669877000000014</v>
      </c>
      <c r="E16" s="217">
        <v>89.874692999999994</v>
      </c>
      <c r="F16" s="217">
        <v>94.437482999999986</v>
      </c>
      <c r="G16" s="217">
        <v>93.413755999999992</v>
      </c>
      <c r="H16" s="217">
        <v>98.522981000000001</v>
      </c>
      <c r="I16" s="217">
        <v>107.76781858233329</v>
      </c>
      <c r="J16" s="217">
        <v>117.61524271983367</v>
      </c>
      <c r="K16" s="217">
        <v>126.21583670795715</v>
      </c>
      <c r="L16" s="217">
        <v>134.86950334327</v>
      </c>
      <c r="M16" s="324">
        <v>140.89632245943292</v>
      </c>
    </row>
    <row r="17" spans="2:13" x14ac:dyDescent="0.2">
      <c r="B17" s="325"/>
      <c r="C17" s="325"/>
      <c r="D17" s="325"/>
      <c r="E17" s="325"/>
      <c r="F17" s="325"/>
      <c r="G17" s="325"/>
      <c r="H17" s="325"/>
      <c r="I17" s="325"/>
      <c r="J17" s="325"/>
      <c r="K17" s="325"/>
      <c r="L17" s="325"/>
      <c r="M17" s="325"/>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64D8D-87A9-4156-A59E-A422CBBBB2B5}">
  <dimension ref="A1:O52"/>
  <sheetViews>
    <sheetView zoomScaleNormal="100" workbookViewId="0"/>
  </sheetViews>
  <sheetFormatPr defaultColWidth="9.140625" defaultRowHeight="12.75" x14ac:dyDescent="0.2"/>
  <cols>
    <col min="1" max="1" width="13.140625" style="100" customWidth="1"/>
    <col min="2" max="16384" width="9.140625" style="100"/>
  </cols>
  <sheetData>
    <row r="1" spans="1:5" x14ac:dyDescent="0.2">
      <c r="A1" s="17" t="s">
        <v>26</v>
      </c>
    </row>
    <row r="2" spans="1:5" x14ac:dyDescent="0.2">
      <c r="A2" s="100" t="s">
        <v>83</v>
      </c>
      <c r="B2" s="100" t="s">
        <v>498</v>
      </c>
    </row>
    <row r="4" spans="1:5" x14ac:dyDescent="0.2">
      <c r="A4" s="326"/>
      <c r="B4" s="326" t="s">
        <v>499</v>
      </c>
      <c r="C4" s="326" t="s">
        <v>500</v>
      </c>
      <c r="D4" s="326" t="s">
        <v>236</v>
      </c>
      <c r="E4" s="326" t="s">
        <v>501</v>
      </c>
    </row>
    <row r="5" spans="1:5" x14ac:dyDescent="0.2">
      <c r="A5" s="327" t="s">
        <v>329</v>
      </c>
      <c r="B5" s="328">
        <v>0.72</v>
      </c>
      <c r="C5" s="328">
        <v>0.06</v>
      </c>
      <c r="D5" s="328">
        <v>7.0000000000000007E-2</v>
      </c>
      <c r="E5" s="328">
        <v>0.15</v>
      </c>
    </row>
    <row r="6" spans="1:5" x14ac:dyDescent="0.2">
      <c r="A6" s="327" t="s">
        <v>328</v>
      </c>
      <c r="B6" s="328">
        <v>0.81</v>
      </c>
      <c r="C6" s="328">
        <v>0.05</v>
      </c>
      <c r="D6" s="328">
        <v>0.04</v>
      </c>
      <c r="E6" s="328">
        <v>0.1</v>
      </c>
    </row>
    <row r="7" spans="1:5" x14ac:dyDescent="0.2">
      <c r="A7" s="327" t="s">
        <v>114</v>
      </c>
      <c r="B7" s="328">
        <v>0.81</v>
      </c>
      <c r="C7" s="328">
        <v>0.08</v>
      </c>
      <c r="D7" s="328">
        <v>0.01</v>
      </c>
      <c r="E7" s="328">
        <v>0.1</v>
      </c>
    </row>
    <row r="17" spans="1:15" x14ac:dyDescent="0.2">
      <c r="A17" s="255" t="s">
        <v>233</v>
      </c>
    </row>
    <row r="18" spans="1:15" x14ac:dyDescent="0.2">
      <c r="A18" s="329" t="s">
        <v>234</v>
      </c>
      <c r="B18" s="327" t="s">
        <v>296</v>
      </c>
      <c r="C18" s="327"/>
      <c r="D18" s="327" t="s">
        <v>499</v>
      </c>
      <c r="E18" s="327" t="s">
        <v>500</v>
      </c>
      <c r="F18" s="327" t="s">
        <v>502</v>
      </c>
      <c r="G18" s="327" t="s">
        <v>503</v>
      </c>
      <c r="H18" s="327" t="s">
        <v>501</v>
      </c>
      <c r="I18" s="327"/>
      <c r="J18" s="327"/>
      <c r="K18" s="330" t="s">
        <v>499</v>
      </c>
      <c r="L18" s="330" t="s">
        <v>500</v>
      </c>
      <c r="M18" s="330" t="s">
        <v>236</v>
      </c>
      <c r="N18" s="330"/>
      <c r="O18" s="330" t="s">
        <v>501</v>
      </c>
    </row>
    <row r="19" spans="1:15" x14ac:dyDescent="0.2">
      <c r="A19" s="330" t="s">
        <v>238</v>
      </c>
      <c r="B19" s="327" t="s">
        <v>504</v>
      </c>
      <c r="C19" s="327"/>
      <c r="D19" s="327" t="s">
        <v>505</v>
      </c>
      <c r="E19" s="331">
        <v>3364392</v>
      </c>
      <c r="F19" s="331">
        <v>4864698</v>
      </c>
      <c r="G19" s="327" t="s">
        <v>242</v>
      </c>
      <c r="H19" s="331">
        <v>4896871</v>
      </c>
      <c r="I19" s="332" t="s">
        <v>506</v>
      </c>
      <c r="J19" s="327"/>
      <c r="K19" s="328">
        <v>0.78</v>
      </c>
      <c r="L19" s="328">
        <v>0.05</v>
      </c>
      <c r="M19" s="328">
        <v>7.0000000000000007E-2</v>
      </c>
      <c r="N19" s="327"/>
      <c r="O19" s="328">
        <v>7.0000000000000007E-2</v>
      </c>
    </row>
    <row r="20" spans="1:15" x14ac:dyDescent="0.2">
      <c r="A20" s="330" t="s">
        <v>239</v>
      </c>
      <c r="B20" s="327" t="s">
        <v>507</v>
      </c>
      <c r="C20" s="327"/>
      <c r="D20" s="327" t="s">
        <v>508</v>
      </c>
      <c r="E20" s="331">
        <v>2995942</v>
      </c>
      <c r="F20" s="331">
        <v>4532113</v>
      </c>
      <c r="G20" s="331">
        <v>856912</v>
      </c>
      <c r="H20" s="331">
        <v>3941248</v>
      </c>
      <c r="I20" s="327">
        <v>0</v>
      </c>
      <c r="J20" s="327"/>
      <c r="K20" s="328">
        <v>0.78</v>
      </c>
      <c r="L20" s="328">
        <v>0.05</v>
      </c>
      <c r="M20" s="328">
        <v>0.08</v>
      </c>
      <c r="N20" s="328">
        <v>0.01</v>
      </c>
      <c r="O20" s="328">
        <v>7.0000000000000007E-2</v>
      </c>
    </row>
    <row r="21" spans="1:15" x14ac:dyDescent="0.2">
      <c r="A21" s="330" t="s">
        <v>240</v>
      </c>
      <c r="B21" s="327" t="s">
        <v>509</v>
      </c>
      <c r="C21" s="327"/>
      <c r="D21" s="327" t="s">
        <v>510</v>
      </c>
      <c r="E21" s="331">
        <v>2971558</v>
      </c>
      <c r="F21" s="331">
        <v>4526436</v>
      </c>
      <c r="G21" s="327" t="s">
        <v>511</v>
      </c>
      <c r="H21" s="331">
        <v>3894838</v>
      </c>
      <c r="I21" s="327">
        <v>0</v>
      </c>
      <c r="J21" s="327"/>
      <c r="K21" s="328">
        <v>0.79</v>
      </c>
      <c r="L21" s="328">
        <v>0.05</v>
      </c>
      <c r="M21" s="328">
        <v>0.08</v>
      </c>
      <c r="N21" s="328">
        <v>0.02</v>
      </c>
      <c r="O21" s="328">
        <v>7.0000000000000007E-2</v>
      </c>
    </row>
    <row r="22" spans="1:15" x14ac:dyDescent="0.2">
      <c r="A22" s="330" t="s">
        <v>241</v>
      </c>
      <c r="B22" s="331">
        <v>2602946</v>
      </c>
      <c r="C22" s="327"/>
      <c r="D22" s="327" t="s">
        <v>242</v>
      </c>
      <c r="E22" s="327" t="s">
        <v>242</v>
      </c>
      <c r="F22" s="327" t="s">
        <v>242</v>
      </c>
      <c r="G22" s="327" t="s">
        <v>242</v>
      </c>
      <c r="H22" s="327" t="s">
        <v>242</v>
      </c>
      <c r="I22" s="332" t="s">
        <v>512</v>
      </c>
      <c r="J22" s="327"/>
      <c r="K22" s="327"/>
      <c r="L22" s="327"/>
      <c r="M22" s="327"/>
      <c r="N22" s="327"/>
      <c r="O22" s="327"/>
    </row>
    <row r="23" spans="1:15" x14ac:dyDescent="0.2">
      <c r="A23" s="330" t="s">
        <v>243</v>
      </c>
      <c r="B23" s="331">
        <v>31811</v>
      </c>
      <c r="C23" s="327"/>
      <c r="D23" s="331">
        <v>15909</v>
      </c>
      <c r="E23" s="327" t="s">
        <v>242</v>
      </c>
      <c r="F23" s="331">
        <v>6593</v>
      </c>
      <c r="G23" s="327" t="s">
        <v>242</v>
      </c>
      <c r="H23" s="331">
        <v>8354</v>
      </c>
      <c r="I23" s="332" t="s">
        <v>513</v>
      </c>
      <c r="J23" s="327"/>
      <c r="K23" s="328">
        <v>0.5</v>
      </c>
      <c r="L23" s="327"/>
      <c r="M23" s="328">
        <v>0.21</v>
      </c>
      <c r="N23" s="327"/>
      <c r="O23" s="328">
        <v>0.26</v>
      </c>
    </row>
    <row r="24" spans="1:15" x14ac:dyDescent="0.2">
      <c r="A24" s="330" t="s">
        <v>244</v>
      </c>
      <c r="B24" s="327" t="s">
        <v>514</v>
      </c>
      <c r="C24" s="327"/>
      <c r="D24" s="331">
        <v>707718</v>
      </c>
      <c r="E24" s="331">
        <v>48341</v>
      </c>
      <c r="F24" s="331">
        <v>34052</v>
      </c>
      <c r="G24" s="331">
        <v>1639</v>
      </c>
      <c r="H24" s="331">
        <v>134439</v>
      </c>
      <c r="I24" s="332" t="s">
        <v>515</v>
      </c>
      <c r="J24" s="327"/>
      <c r="K24" s="328">
        <v>0.76</v>
      </c>
      <c r="L24" s="328">
        <v>0.05</v>
      </c>
      <c r="M24" s="328">
        <v>0.04</v>
      </c>
      <c r="N24" s="328">
        <v>0</v>
      </c>
      <c r="O24" s="328">
        <v>0.15</v>
      </c>
    </row>
    <row r="25" spans="1:15" x14ac:dyDescent="0.2">
      <c r="A25" s="330" t="s">
        <v>245</v>
      </c>
      <c r="B25" s="331">
        <v>3202087</v>
      </c>
      <c r="C25" s="327"/>
      <c r="D25" s="331">
        <v>2232701</v>
      </c>
      <c r="E25" s="327" t="s">
        <v>242</v>
      </c>
      <c r="F25" s="331">
        <v>80089</v>
      </c>
      <c r="G25" s="331">
        <v>577661</v>
      </c>
      <c r="H25" s="331">
        <v>311636</v>
      </c>
      <c r="I25" s="327">
        <v>0</v>
      </c>
      <c r="J25" s="327"/>
      <c r="K25" s="328">
        <v>0.7</v>
      </c>
      <c r="L25" s="327"/>
      <c r="M25" s="328">
        <v>0.03</v>
      </c>
      <c r="N25" s="328">
        <v>0.18</v>
      </c>
      <c r="O25" s="328">
        <v>0.1</v>
      </c>
    </row>
    <row r="26" spans="1:15" x14ac:dyDescent="0.2">
      <c r="A26" s="330" t="s">
        <v>516</v>
      </c>
      <c r="B26" s="327" t="s">
        <v>517</v>
      </c>
      <c r="C26" s="327"/>
      <c r="D26" s="327" t="s">
        <v>518</v>
      </c>
      <c r="E26" s="327" t="s">
        <v>242</v>
      </c>
      <c r="F26" s="331">
        <v>2583556</v>
      </c>
      <c r="G26" s="327" t="s">
        <v>242</v>
      </c>
      <c r="H26" s="331">
        <v>900598</v>
      </c>
      <c r="I26" s="327">
        <v>0</v>
      </c>
      <c r="J26" s="327"/>
      <c r="K26" s="328">
        <v>0.83</v>
      </c>
      <c r="L26" s="327"/>
      <c r="M26" s="328">
        <v>0.13</v>
      </c>
      <c r="N26" s="327"/>
      <c r="O26" s="328">
        <v>0.05</v>
      </c>
    </row>
    <row r="27" spans="1:15" x14ac:dyDescent="0.2">
      <c r="A27" s="330" t="s">
        <v>247</v>
      </c>
      <c r="B27" s="327" t="s">
        <v>519</v>
      </c>
      <c r="C27" s="327"/>
      <c r="D27" s="327" t="s">
        <v>520</v>
      </c>
      <c r="E27" s="327" t="s">
        <v>521</v>
      </c>
      <c r="F27" s="327" t="s">
        <v>522</v>
      </c>
      <c r="G27" s="327">
        <v>1</v>
      </c>
      <c r="H27" s="327" t="s">
        <v>523</v>
      </c>
      <c r="I27" s="327" t="s">
        <v>524</v>
      </c>
      <c r="J27" s="327"/>
      <c r="K27" s="328">
        <v>0.74</v>
      </c>
      <c r="L27" s="328">
        <v>0.01</v>
      </c>
      <c r="M27" s="328">
        <v>0.08</v>
      </c>
      <c r="N27" s="328">
        <v>0.01</v>
      </c>
      <c r="O27" s="328">
        <v>0.17</v>
      </c>
    </row>
    <row r="28" spans="1:15" x14ac:dyDescent="0.2">
      <c r="A28" s="330" t="s">
        <v>248</v>
      </c>
      <c r="B28" s="331">
        <v>1038822</v>
      </c>
      <c r="C28" s="327"/>
      <c r="D28" s="327" t="s">
        <v>242</v>
      </c>
      <c r="E28" s="327" t="s">
        <v>242</v>
      </c>
      <c r="F28" s="327" t="s">
        <v>242</v>
      </c>
      <c r="G28" s="327" t="s">
        <v>242</v>
      </c>
      <c r="H28" s="327" t="s">
        <v>242</v>
      </c>
      <c r="I28" s="332" t="s">
        <v>525</v>
      </c>
      <c r="J28" s="327"/>
      <c r="K28" s="327"/>
      <c r="L28" s="327"/>
      <c r="M28" s="327"/>
      <c r="N28" s="327"/>
      <c r="O28" s="327"/>
    </row>
    <row r="29" spans="1:15" x14ac:dyDescent="0.2">
      <c r="A29" s="330" t="s">
        <v>249</v>
      </c>
      <c r="B29" s="327" t="s">
        <v>526</v>
      </c>
      <c r="C29" s="327"/>
      <c r="D29" s="327" t="s">
        <v>527</v>
      </c>
      <c r="E29" s="327" t="s">
        <v>528</v>
      </c>
      <c r="F29" s="327" t="s">
        <v>529</v>
      </c>
      <c r="G29" s="327" t="s">
        <v>530</v>
      </c>
      <c r="H29" s="327" t="s">
        <v>531</v>
      </c>
      <c r="I29" s="327">
        <v>0</v>
      </c>
      <c r="J29" s="327"/>
      <c r="K29" s="328">
        <v>0.67</v>
      </c>
      <c r="L29" s="328">
        <v>0.08</v>
      </c>
      <c r="M29" s="328">
        <v>7.0000000000000007E-2</v>
      </c>
      <c r="N29" s="328">
        <v>0</v>
      </c>
      <c r="O29" s="328">
        <v>0.18</v>
      </c>
    </row>
    <row r="30" spans="1:15" x14ac:dyDescent="0.2">
      <c r="A30" s="330" t="s">
        <v>250</v>
      </c>
      <c r="B30" s="327">
        <v>4202</v>
      </c>
      <c r="C30" s="327"/>
      <c r="D30" s="327">
        <v>3029</v>
      </c>
      <c r="E30" s="327">
        <v>596</v>
      </c>
      <c r="F30" s="327">
        <v>217</v>
      </c>
      <c r="G30" s="327">
        <v>59</v>
      </c>
      <c r="H30" s="327">
        <v>301</v>
      </c>
      <c r="I30" s="327">
        <v>0</v>
      </c>
      <c r="J30" s="327"/>
      <c r="K30" s="328">
        <v>0.72</v>
      </c>
      <c r="L30" s="328">
        <v>0.14000000000000001</v>
      </c>
      <c r="M30" s="328">
        <v>0.05</v>
      </c>
      <c r="N30" s="328">
        <v>0.01</v>
      </c>
      <c r="O30" s="328">
        <v>7.0000000000000007E-2</v>
      </c>
    </row>
    <row r="31" spans="1:15" x14ac:dyDescent="0.2">
      <c r="A31" s="330" t="s">
        <v>251</v>
      </c>
      <c r="B31" s="327" t="s">
        <v>532</v>
      </c>
      <c r="C31" s="327"/>
      <c r="D31" s="331">
        <v>8326507</v>
      </c>
      <c r="E31" s="327" t="s">
        <v>533</v>
      </c>
      <c r="F31" s="331">
        <v>321334</v>
      </c>
      <c r="G31" s="327" t="s">
        <v>534</v>
      </c>
      <c r="H31" s="327" t="s">
        <v>535</v>
      </c>
      <c r="I31" s="327" t="s">
        <v>536</v>
      </c>
      <c r="J31" s="327"/>
      <c r="K31" s="328">
        <v>0.77</v>
      </c>
      <c r="L31" s="328">
        <v>0.14000000000000001</v>
      </c>
      <c r="M31" s="328">
        <v>0.03</v>
      </c>
      <c r="N31" s="328">
        <v>0.02</v>
      </c>
      <c r="O31" s="328">
        <v>0.05</v>
      </c>
    </row>
    <row r="32" spans="1:15" x14ac:dyDescent="0.2">
      <c r="A32" s="330" t="s">
        <v>252</v>
      </c>
      <c r="B32" s="331">
        <v>201632</v>
      </c>
      <c r="C32" s="327"/>
      <c r="D32" s="331">
        <v>125069</v>
      </c>
      <c r="E32" s="331">
        <v>24384</v>
      </c>
      <c r="F32" s="331">
        <v>5677</v>
      </c>
      <c r="G32" s="327" t="s">
        <v>537</v>
      </c>
      <c r="H32" s="327" t="s">
        <v>538</v>
      </c>
      <c r="I32" s="327">
        <v>0</v>
      </c>
      <c r="J32" s="327"/>
      <c r="K32" s="328">
        <v>0.62</v>
      </c>
      <c r="L32" s="328">
        <v>0.12</v>
      </c>
      <c r="M32" s="328">
        <v>0.03</v>
      </c>
      <c r="N32" s="328">
        <v>0</v>
      </c>
      <c r="O32" s="328">
        <v>0.23</v>
      </c>
    </row>
    <row r="33" spans="1:15" x14ac:dyDescent="0.2">
      <c r="A33" s="330" t="s">
        <v>253</v>
      </c>
      <c r="B33" s="327" t="s">
        <v>539</v>
      </c>
      <c r="C33" s="327"/>
      <c r="D33" s="331">
        <v>4619428</v>
      </c>
      <c r="E33" s="331">
        <v>161028</v>
      </c>
      <c r="F33" s="331">
        <v>348038</v>
      </c>
      <c r="G33" s="331">
        <v>148727</v>
      </c>
      <c r="H33" s="331">
        <v>500668</v>
      </c>
      <c r="I33" s="332" t="s">
        <v>515</v>
      </c>
      <c r="J33" s="327"/>
      <c r="K33" s="328">
        <v>0.8</v>
      </c>
      <c r="L33" s="328">
        <v>0.03</v>
      </c>
      <c r="M33" s="328">
        <v>0.06</v>
      </c>
      <c r="N33" s="328">
        <v>0.03</v>
      </c>
      <c r="O33" s="328">
        <v>0.09</v>
      </c>
    </row>
    <row r="34" spans="1:15" x14ac:dyDescent="0.2">
      <c r="A34" s="330" t="s">
        <v>254</v>
      </c>
      <c r="B34" s="331">
        <v>66634</v>
      </c>
      <c r="C34" s="327"/>
      <c r="D34" s="331">
        <v>31994</v>
      </c>
      <c r="E34" s="331">
        <v>6514</v>
      </c>
      <c r="F34" s="331">
        <v>1481</v>
      </c>
      <c r="G34" s="327" t="s">
        <v>540</v>
      </c>
      <c r="H34" s="331">
        <v>26315</v>
      </c>
      <c r="I34" s="327">
        <v>0</v>
      </c>
      <c r="J34" s="327"/>
      <c r="K34" s="328">
        <v>0.48</v>
      </c>
      <c r="L34" s="328">
        <v>0.1</v>
      </c>
      <c r="M34" s="328">
        <v>0.02</v>
      </c>
      <c r="N34" s="328">
        <v>0</v>
      </c>
      <c r="O34" s="328">
        <v>0.39</v>
      </c>
    </row>
    <row r="35" spans="1:15" x14ac:dyDescent="0.2">
      <c r="A35" s="330" t="s">
        <v>255</v>
      </c>
      <c r="B35" s="327" t="s">
        <v>541</v>
      </c>
      <c r="C35" s="327"/>
      <c r="D35" s="327" t="s">
        <v>542</v>
      </c>
      <c r="E35" s="327" t="s">
        <v>543</v>
      </c>
      <c r="F35" s="327" t="s">
        <v>544</v>
      </c>
      <c r="G35" s="327" t="s">
        <v>242</v>
      </c>
      <c r="H35" s="327" t="s">
        <v>545</v>
      </c>
      <c r="I35" s="327">
        <v>0</v>
      </c>
      <c r="J35" s="327"/>
      <c r="K35" s="328">
        <v>0.55000000000000004</v>
      </c>
      <c r="L35" s="328">
        <v>0.03</v>
      </c>
      <c r="M35" s="328">
        <v>0.06</v>
      </c>
      <c r="N35" s="327"/>
      <c r="O35" s="328">
        <v>0.35</v>
      </c>
    </row>
    <row r="36" spans="1:15" x14ac:dyDescent="0.2">
      <c r="A36" s="330" t="s">
        <v>256</v>
      </c>
      <c r="B36" s="331">
        <v>210086</v>
      </c>
      <c r="C36" s="327"/>
      <c r="D36" s="331">
        <v>117717</v>
      </c>
      <c r="E36" s="331">
        <v>13388</v>
      </c>
      <c r="F36" s="331">
        <v>11266</v>
      </c>
      <c r="G36" s="327" t="s">
        <v>546</v>
      </c>
      <c r="H36" s="331">
        <v>66918</v>
      </c>
      <c r="I36" s="327">
        <v>0</v>
      </c>
      <c r="J36" s="327"/>
      <c r="K36" s="328">
        <v>0.56000000000000005</v>
      </c>
      <c r="L36" s="328">
        <v>0.06</v>
      </c>
      <c r="M36" s="328">
        <v>0.05</v>
      </c>
      <c r="N36" s="328">
        <v>0</v>
      </c>
      <c r="O36" s="328">
        <v>0.32</v>
      </c>
    </row>
    <row r="37" spans="1:15" x14ac:dyDescent="0.2">
      <c r="A37" s="330" t="s">
        <v>257</v>
      </c>
      <c r="B37" s="331">
        <v>171245</v>
      </c>
      <c r="C37" s="327"/>
      <c r="D37" s="331">
        <v>157456</v>
      </c>
      <c r="E37" s="327">
        <v>0</v>
      </c>
      <c r="F37" s="331">
        <v>1217</v>
      </c>
      <c r="G37" s="327" t="s">
        <v>547</v>
      </c>
      <c r="H37" s="331">
        <v>10642</v>
      </c>
      <c r="I37" s="327">
        <v>0</v>
      </c>
      <c r="J37" s="327"/>
      <c r="K37" s="328">
        <v>0.92</v>
      </c>
      <c r="L37" s="328">
        <v>0</v>
      </c>
      <c r="M37" s="328">
        <v>0.01</v>
      </c>
      <c r="N37" s="328">
        <v>0.01</v>
      </c>
      <c r="O37" s="328">
        <v>0.06</v>
      </c>
    </row>
    <row r="38" spans="1:15" x14ac:dyDescent="0.2">
      <c r="A38" s="330" t="s">
        <v>258</v>
      </c>
      <c r="B38" s="331">
        <v>284718</v>
      </c>
      <c r="C38" s="327"/>
      <c r="D38" s="331">
        <v>241808</v>
      </c>
      <c r="E38" s="331">
        <v>4484</v>
      </c>
      <c r="F38" s="327" t="s">
        <v>548</v>
      </c>
      <c r="G38" s="331">
        <v>7755</v>
      </c>
      <c r="H38" s="327" t="s">
        <v>549</v>
      </c>
      <c r="I38" s="332" t="s">
        <v>515</v>
      </c>
      <c r="J38" s="327"/>
      <c r="K38" s="328">
        <v>0.85</v>
      </c>
      <c r="L38" s="328">
        <v>0.02</v>
      </c>
      <c r="M38" s="328">
        <v>0.03</v>
      </c>
      <c r="N38" s="328">
        <v>0.03</v>
      </c>
      <c r="O38" s="328">
        <v>0.08</v>
      </c>
    </row>
    <row r="39" spans="1:15" x14ac:dyDescent="0.2">
      <c r="A39" s="330" t="s">
        <v>259</v>
      </c>
      <c r="B39" s="331">
        <v>30736</v>
      </c>
      <c r="C39" s="327"/>
      <c r="D39" s="331">
        <v>24833</v>
      </c>
      <c r="E39" s="327" t="s">
        <v>550</v>
      </c>
      <c r="F39" s="327" t="s">
        <v>551</v>
      </c>
      <c r="G39" s="327" t="s">
        <v>552</v>
      </c>
      <c r="H39" s="331">
        <v>4343</v>
      </c>
      <c r="I39" s="327">
        <v>0</v>
      </c>
      <c r="J39" s="327"/>
      <c r="K39" s="328">
        <v>0.81</v>
      </c>
      <c r="L39" s="328">
        <v>0.02</v>
      </c>
      <c r="M39" s="328">
        <v>0.02</v>
      </c>
      <c r="N39" s="328">
        <v>0.01</v>
      </c>
      <c r="O39" s="328">
        <v>0.14000000000000001</v>
      </c>
    </row>
    <row r="40" spans="1:15" x14ac:dyDescent="0.2">
      <c r="A40" s="330" t="s">
        <v>260</v>
      </c>
      <c r="B40" s="327">
        <v>5142</v>
      </c>
      <c r="C40" s="327"/>
      <c r="D40" s="327">
        <v>3975</v>
      </c>
      <c r="E40" s="327">
        <v>0</v>
      </c>
      <c r="F40" s="327">
        <v>402</v>
      </c>
      <c r="G40" s="327">
        <v>301</v>
      </c>
      <c r="H40" s="327">
        <v>463</v>
      </c>
      <c r="I40" s="327">
        <v>-1</v>
      </c>
      <c r="J40" s="327"/>
      <c r="K40" s="328">
        <v>0.77</v>
      </c>
      <c r="L40" s="328">
        <v>0</v>
      </c>
      <c r="M40" s="328">
        <v>0.08</v>
      </c>
      <c r="N40" s="328">
        <v>0.06</v>
      </c>
      <c r="O40" s="328">
        <v>0.09</v>
      </c>
    </row>
    <row r="41" spans="1:15" x14ac:dyDescent="0.2">
      <c r="A41" s="330" t="s">
        <v>261</v>
      </c>
      <c r="B41" s="327" t="s">
        <v>553</v>
      </c>
      <c r="C41" s="327"/>
      <c r="D41" s="327" t="s">
        <v>242</v>
      </c>
      <c r="E41" s="327" t="s">
        <v>242</v>
      </c>
      <c r="F41" s="327" t="s">
        <v>242</v>
      </c>
      <c r="G41" s="327" t="s">
        <v>242</v>
      </c>
      <c r="H41" s="327" t="s">
        <v>242</v>
      </c>
      <c r="I41" s="332" t="s">
        <v>554</v>
      </c>
      <c r="J41" s="327"/>
      <c r="K41" s="327"/>
      <c r="L41" s="327"/>
      <c r="M41" s="327"/>
      <c r="N41" s="327"/>
      <c r="O41" s="327"/>
    </row>
    <row r="42" spans="1:15" x14ac:dyDescent="0.2">
      <c r="A42" s="330" t="s">
        <v>262</v>
      </c>
      <c r="B42" s="331">
        <v>2548829</v>
      </c>
      <c r="C42" s="327"/>
      <c r="D42" s="331">
        <v>2095349</v>
      </c>
      <c r="E42" s="327" t="s">
        <v>555</v>
      </c>
      <c r="F42" s="331">
        <v>72495</v>
      </c>
      <c r="G42" s="331">
        <v>25551</v>
      </c>
      <c r="H42" s="331">
        <v>169764</v>
      </c>
      <c r="I42" s="327">
        <v>0</v>
      </c>
      <c r="J42" s="327"/>
      <c r="K42" s="328">
        <v>0.82</v>
      </c>
      <c r="L42" s="328">
        <v>7.0000000000000007E-2</v>
      </c>
      <c r="M42" s="328">
        <v>0.03</v>
      </c>
      <c r="N42" s="328">
        <v>0.01</v>
      </c>
      <c r="O42" s="328">
        <v>7.0000000000000007E-2</v>
      </c>
    </row>
    <row r="43" spans="1:15" x14ac:dyDescent="0.2">
      <c r="A43" s="330" t="s">
        <v>263</v>
      </c>
      <c r="B43" s="331">
        <v>1165112</v>
      </c>
      <c r="C43" s="327"/>
      <c r="D43" s="331">
        <v>936081</v>
      </c>
      <c r="E43" s="331">
        <v>90638</v>
      </c>
      <c r="F43" s="331">
        <v>25404</v>
      </c>
      <c r="G43" s="331">
        <v>9318</v>
      </c>
      <c r="H43" s="327" t="s">
        <v>556</v>
      </c>
      <c r="I43" s="332" t="s">
        <v>515</v>
      </c>
      <c r="J43" s="327"/>
      <c r="K43" s="328">
        <v>0.8</v>
      </c>
      <c r="L43" s="328">
        <v>0.08</v>
      </c>
      <c r="M43" s="328">
        <v>0.02</v>
      </c>
      <c r="N43" s="328">
        <v>0.01</v>
      </c>
      <c r="O43" s="328">
        <v>0.09</v>
      </c>
    </row>
    <row r="44" spans="1:15" x14ac:dyDescent="0.2">
      <c r="A44" s="330" t="s">
        <v>264</v>
      </c>
      <c r="B44" s="331">
        <v>89868</v>
      </c>
      <c r="C44" s="327"/>
      <c r="D44" s="331">
        <v>60031</v>
      </c>
      <c r="E44" s="331">
        <v>4094</v>
      </c>
      <c r="F44" s="331">
        <v>4489</v>
      </c>
      <c r="G44" s="327" t="s">
        <v>557</v>
      </c>
      <c r="H44" s="331">
        <v>20995</v>
      </c>
      <c r="I44" s="327" t="s">
        <v>536</v>
      </c>
      <c r="J44" s="327"/>
      <c r="K44" s="328">
        <v>0.67</v>
      </c>
      <c r="L44" s="328">
        <v>0.05</v>
      </c>
      <c r="M44" s="328">
        <v>0.05</v>
      </c>
      <c r="N44" s="328">
        <v>0</v>
      </c>
      <c r="O44" s="328">
        <v>0.23</v>
      </c>
    </row>
    <row r="45" spans="1:15" x14ac:dyDescent="0.2">
      <c r="A45" s="330" t="s">
        <v>265</v>
      </c>
      <c r="B45" s="331">
        <v>123233</v>
      </c>
      <c r="C45" s="327"/>
      <c r="D45" s="331">
        <v>88559</v>
      </c>
      <c r="E45" s="331">
        <v>6861</v>
      </c>
      <c r="F45" s="331">
        <v>8795</v>
      </c>
      <c r="G45" s="327" t="s">
        <v>558</v>
      </c>
      <c r="H45" s="331">
        <v>18892</v>
      </c>
      <c r="I45" s="327" t="s">
        <v>536</v>
      </c>
      <c r="J45" s="327"/>
      <c r="K45" s="328">
        <v>0.72</v>
      </c>
      <c r="L45" s="328">
        <v>0.06</v>
      </c>
      <c r="M45" s="328">
        <v>7.0000000000000007E-2</v>
      </c>
      <c r="N45" s="328">
        <v>0</v>
      </c>
      <c r="O45" s="328">
        <v>0.15</v>
      </c>
    </row>
    <row r="46" spans="1:15" x14ac:dyDescent="0.2">
      <c r="A46" s="330" t="s">
        <v>266</v>
      </c>
      <c r="B46" s="331">
        <v>219637</v>
      </c>
      <c r="C46" s="327"/>
      <c r="D46" s="327" t="s">
        <v>559</v>
      </c>
      <c r="E46" s="331">
        <v>16953</v>
      </c>
      <c r="F46" s="331">
        <v>1408</v>
      </c>
      <c r="G46" s="327" t="s">
        <v>560</v>
      </c>
      <c r="H46" s="331">
        <v>21236</v>
      </c>
      <c r="I46" s="327">
        <v>0</v>
      </c>
      <c r="J46" s="327"/>
      <c r="K46" s="328">
        <v>0.81</v>
      </c>
      <c r="L46" s="328">
        <v>0.08</v>
      </c>
      <c r="M46" s="328">
        <v>0.01</v>
      </c>
      <c r="N46" s="328">
        <v>0.01</v>
      </c>
      <c r="O46" s="328">
        <v>0.1</v>
      </c>
    </row>
    <row r="47" spans="1:15" x14ac:dyDescent="0.2">
      <c r="A47" s="330" t="s">
        <v>267</v>
      </c>
      <c r="B47" s="327" t="s">
        <v>561</v>
      </c>
      <c r="C47" s="327"/>
      <c r="D47" s="327" t="s">
        <v>562</v>
      </c>
      <c r="E47" s="327" t="s">
        <v>563</v>
      </c>
      <c r="F47" s="327" t="s">
        <v>564</v>
      </c>
      <c r="G47" s="327" t="s">
        <v>565</v>
      </c>
      <c r="H47" s="327">
        <v>204</v>
      </c>
      <c r="I47" s="332" t="s">
        <v>566</v>
      </c>
      <c r="J47" s="327"/>
      <c r="K47" s="328">
        <v>0.78</v>
      </c>
      <c r="L47" s="328">
        <v>0.02</v>
      </c>
      <c r="M47" s="328">
        <v>0.03</v>
      </c>
      <c r="N47" s="328">
        <v>0.05</v>
      </c>
      <c r="O47" s="328">
        <v>0.12</v>
      </c>
    </row>
    <row r="48" spans="1:15" x14ac:dyDescent="0.2">
      <c r="A48" s="330" t="s">
        <v>268</v>
      </c>
      <c r="B48" s="331">
        <v>3880284</v>
      </c>
      <c r="C48" s="327"/>
      <c r="D48" s="327" t="s">
        <v>242</v>
      </c>
      <c r="E48" s="327" t="s">
        <v>242</v>
      </c>
      <c r="F48" s="327" t="s">
        <v>242</v>
      </c>
      <c r="G48" s="327" t="s">
        <v>242</v>
      </c>
      <c r="H48" s="327" t="s">
        <v>242</v>
      </c>
      <c r="I48" s="332" t="s">
        <v>567</v>
      </c>
      <c r="J48" s="327"/>
      <c r="K48" s="327"/>
      <c r="L48" s="327"/>
      <c r="M48" s="327"/>
      <c r="N48" s="327"/>
      <c r="O48" s="327"/>
    </row>
    <row r="49" spans="1:15" x14ac:dyDescent="0.2">
      <c r="A49" s="327"/>
      <c r="B49" s="327"/>
      <c r="C49" s="327"/>
      <c r="D49" s="327"/>
      <c r="E49" s="327"/>
      <c r="F49" s="327"/>
      <c r="G49" s="327"/>
      <c r="H49" s="327"/>
      <c r="I49" s="327"/>
    </row>
    <row r="50" spans="1:15" x14ac:dyDescent="0.2">
      <c r="A50" s="327"/>
      <c r="B50" s="327"/>
      <c r="C50" s="327"/>
      <c r="D50" s="327"/>
      <c r="E50" s="327"/>
      <c r="F50" s="327"/>
      <c r="G50" s="327"/>
      <c r="H50" s="327"/>
      <c r="I50" s="327"/>
      <c r="J50" s="327" t="s">
        <v>329</v>
      </c>
      <c r="K50" s="328">
        <v>0.72</v>
      </c>
      <c r="L50" s="328">
        <v>0.06</v>
      </c>
      <c r="M50" s="328">
        <v>7.0000000000000007E-2</v>
      </c>
      <c r="N50" s="327"/>
      <c r="O50" s="328">
        <v>0.15</v>
      </c>
    </row>
    <row r="51" spans="1:15" x14ac:dyDescent="0.2">
      <c r="A51" s="327"/>
      <c r="B51" s="327"/>
      <c r="C51" s="327"/>
      <c r="D51" s="327"/>
      <c r="E51" s="327"/>
      <c r="F51" s="327"/>
      <c r="G51" s="327"/>
      <c r="H51" s="327"/>
      <c r="I51" s="327"/>
      <c r="J51" s="327" t="s">
        <v>328</v>
      </c>
      <c r="K51" s="328">
        <v>0.81</v>
      </c>
      <c r="L51" s="328">
        <v>0.05</v>
      </c>
      <c r="M51" s="328">
        <v>0.04</v>
      </c>
      <c r="N51" s="327"/>
      <c r="O51" s="328">
        <v>0.1</v>
      </c>
    </row>
    <row r="52" spans="1:15" x14ac:dyDescent="0.2">
      <c r="J52" s="327" t="s">
        <v>114</v>
      </c>
      <c r="K52" s="328">
        <v>0.81</v>
      </c>
      <c r="L52" s="328">
        <v>0.08</v>
      </c>
      <c r="M52" s="328">
        <v>0.01</v>
      </c>
      <c r="N52" s="327"/>
      <c r="O52" s="328">
        <v>0.1</v>
      </c>
    </row>
  </sheetData>
  <pageMargins left="0.7" right="0.7" top="0.75" bottom="0.75" header="0.3" footer="0.3"/>
  <ignoredErrors>
    <ignoredError sqref="D19:I48" numberStoredAsText="1"/>
  </ignoredErrors>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8AC67-89EA-4BFE-9953-4FE20AA461DD}">
  <dimension ref="A1:C22"/>
  <sheetViews>
    <sheetView workbookViewId="0"/>
  </sheetViews>
  <sheetFormatPr defaultColWidth="9.140625" defaultRowHeight="12.75" x14ac:dyDescent="0.2"/>
  <cols>
    <col min="1" max="1" width="25.85546875" style="203" customWidth="1"/>
    <col min="2" max="2" width="13.42578125" style="203" customWidth="1"/>
    <col min="3" max="3" width="14.42578125" style="203" customWidth="1"/>
    <col min="4" max="16384" width="9.140625" style="203"/>
  </cols>
  <sheetData>
    <row r="1" spans="1:3" x14ac:dyDescent="0.2">
      <c r="A1" s="207" t="s">
        <v>27</v>
      </c>
    </row>
    <row r="2" spans="1:3" x14ac:dyDescent="0.2">
      <c r="A2" s="203" t="s">
        <v>83</v>
      </c>
      <c r="B2" s="203" t="s">
        <v>568</v>
      </c>
    </row>
    <row r="4" spans="1:3" x14ac:dyDescent="0.2">
      <c r="A4" s="269" t="s">
        <v>569</v>
      </c>
      <c r="B4" s="269"/>
      <c r="C4" s="269" t="s">
        <v>570</v>
      </c>
    </row>
    <row r="5" spans="1:3" x14ac:dyDescent="0.2">
      <c r="A5" s="203" t="s">
        <v>571</v>
      </c>
      <c r="C5" s="252">
        <f>SUM(C8:C24)+C6-C14</f>
        <v>212629263.43830365</v>
      </c>
    </row>
    <row r="6" spans="1:3" x14ac:dyDescent="0.2">
      <c r="A6" s="203" t="s">
        <v>572</v>
      </c>
      <c r="B6" s="203">
        <f>C5-C6</f>
        <v>191319263.43830365</v>
      </c>
      <c r="C6" s="253">
        <v>21310000</v>
      </c>
    </row>
    <row r="7" spans="1:3" x14ac:dyDescent="0.2">
      <c r="A7" s="203" t="s">
        <v>573</v>
      </c>
      <c r="C7" s="253">
        <f>B6</f>
        <v>191319263.43830365</v>
      </c>
    </row>
    <row r="8" spans="1:3" x14ac:dyDescent="0.2">
      <c r="A8" s="203" t="s">
        <v>574</v>
      </c>
      <c r="B8" s="203">
        <f>B6-C8</f>
        <v>178569263.43830365</v>
      </c>
      <c r="C8" s="203">
        <v>12750000</v>
      </c>
    </row>
    <row r="9" spans="1:3" x14ac:dyDescent="0.2">
      <c r="A9" s="203" t="s">
        <v>575</v>
      </c>
      <c r="B9" s="203">
        <f t="shared" ref="B9:B13" si="0">B8-C9</f>
        <v>173669263.43830365</v>
      </c>
      <c r="C9" s="203">
        <v>4900000</v>
      </c>
    </row>
    <row r="10" spans="1:3" x14ac:dyDescent="0.2">
      <c r="A10" s="254" t="s">
        <v>576</v>
      </c>
      <c r="B10" s="203">
        <f t="shared" si="0"/>
        <v>161909855.22230366</v>
      </c>
      <c r="C10" s="526">
        <v>11759408.216</v>
      </c>
    </row>
    <row r="11" spans="1:3" x14ac:dyDescent="0.2">
      <c r="A11" s="254" t="s">
        <v>577</v>
      </c>
      <c r="B11" s="203">
        <f t="shared" si="0"/>
        <v>161559855.22230366</v>
      </c>
      <c r="C11" s="526">
        <v>350000</v>
      </c>
    </row>
    <row r="12" spans="1:3" x14ac:dyDescent="0.2">
      <c r="A12" s="254" t="s">
        <v>578</v>
      </c>
      <c r="B12" s="203">
        <f t="shared" si="0"/>
        <v>159116075.22230366</v>
      </c>
      <c r="C12" s="526">
        <v>2443780</v>
      </c>
    </row>
    <row r="13" spans="1:3" x14ac:dyDescent="0.2">
      <c r="A13" s="254" t="s">
        <v>579</v>
      </c>
      <c r="B13" s="203">
        <f t="shared" si="0"/>
        <v>157116075.22230366</v>
      </c>
      <c r="C13" s="526">
        <v>2000000</v>
      </c>
    </row>
    <row r="14" spans="1:3" x14ac:dyDescent="0.2">
      <c r="A14" s="254" t="s">
        <v>580</v>
      </c>
      <c r="C14" s="526">
        <v>157116076</v>
      </c>
    </row>
    <row r="15" spans="1:3" x14ac:dyDescent="0.2">
      <c r="A15" s="254" t="s">
        <v>581</v>
      </c>
      <c r="B15" s="252">
        <f>C14-C15</f>
        <v>108214310.09769641</v>
      </c>
      <c r="C15" s="252">
        <v>48901765.902303591</v>
      </c>
    </row>
    <row r="16" spans="1:3" x14ac:dyDescent="0.2">
      <c r="A16" s="254" t="s">
        <v>582</v>
      </c>
      <c r="B16" s="252">
        <f t="shared" ref="B16:B22" si="1">B15-C16</f>
        <v>72863192.9976964</v>
      </c>
      <c r="C16" s="252">
        <v>35351117.100000009</v>
      </c>
    </row>
    <row r="17" spans="1:3" x14ac:dyDescent="0.2">
      <c r="A17" s="254" t="s">
        <v>583</v>
      </c>
      <c r="B17" s="252">
        <f t="shared" si="1"/>
        <v>54205046.9976964</v>
      </c>
      <c r="C17" s="252">
        <v>18658146</v>
      </c>
    </row>
    <row r="18" spans="1:3" x14ac:dyDescent="0.2">
      <c r="A18" s="254" t="s">
        <v>584</v>
      </c>
      <c r="B18" s="252">
        <f t="shared" si="1"/>
        <v>38493439.397696398</v>
      </c>
      <c r="C18" s="252">
        <v>15711607.6</v>
      </c>
    </row>
    <row r="19" spans="1:3" x14ac:dyDescent="0.2">
      <c r="A19" s="254" t="s">
        <v>585</v>
      </c>
      <c r="B19" s="252">
        <f t="shared" si="1"/>
        <v>22781831.797696404</v>
      </c>
      <c r="C19" s="252">
        <v>15711607.599999996</v>
      </c>
    </row>
    <row r="20" spans="1:3" x14ac:dyDescent="0.2">
      <c r="A20" s="254" t="s">
        <v>586</v>
      </c>
      <c r="B20" s="252">
        <f t="shared" si="1"/>
        <v>8641384.9576964062</v>
      </c>
      <c r="C20" s="252">
        <v>14140446.839999998</v>
      </c>
    </row>
    <row r="21" spans="1:3" ht="25.5" x14ac:dyDescent="0.2">
      <c r="A21" s="254" t="s">
        <v>587</v>
      </c>
      <c r="B21" s="252">
        <f t="shared" si="1"/>
        <v>3927902.6776964059</v>
      </c>
      <c r="C21" s="252">
        <v>4713482.28</v>
      </c>
    </row>
    <row r="22" spans="1:3" x14ac:dyDescent="0.2">
      <c r="A22" s="254" t="s">
        <v>588</v>
      </c>
      <c r="B22" s="252">
        <f t="shared" si="1"/>
        <v>0.77769638877362013</v>
      </c>
      <c r="C22" s="252">
        <v>3927901.9000000171</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DB792-04A6-4FB2-8C71-ABB7BB208A51}">
  <dimension ref="A1:W114"/>
  <sheetViews>
    <sheetView zoomScaleNormal="100" workbookViewId="0"/>
  </sheetViews>
  <sheetFormatPr defaultColWidth="9.140625" defaultRowHeight="12.75" x14ac:dyDescent="0.2"/>
  <cols>
    <col min="1" max="1" width="19.85546875" style="335" customWidth="1"/>
    <col min="2" max="2" width="41.85546875" style="335" customWidth="1"/>
    <col min="3" max="10" width="19.42578125" style="335" customWidth="1"/>
    <col min="11" max="11" width="14.28515625" style="335" customWidth="1"/>
    <col min="12" max="12" width="9.7109375" style="335" bestFit="1" customWidth="1"/>
    <col min="13" max="16384" width="9.140625" style="335"/>
  </cols>
  <sheetData>
    <row r="1" spans="1:15" x14ac:dyDescent="0.2">
      <c r="A1" s="334" t="s">
        <v>28</v>
      </c>
    </row>
    <row r="2" spans="1:15" x14ac:dyDescent="0.2">
      <c r="A2" s="335" t="s">
        <v>432</v>
      </c>
      <c r="B2" s="335" t="s">
        <v>589</v>
      </c>
    </row>
    <row r="3" spans="1:15" x14ac:dyDescent="0.2">
      <c r="A3" s="336"/>
      <c r="N3" s="330"/>
      <c r="O3" s="330"/>
    </row>
    <row r="4" spans="1:15" x14ac:dyDescent="0.2">
      <c r="A4" s="337"/>
      <c r="B4" s="333" t="s">
        <v>590</v>
      </c>
      <c r="C4" s="333" t="s">
        <v>591</v>
      </c>
      <c r="D4" s="333" t="s">
        <v>592</v>
      </c>
      <c r="E4" s="333" t="s">
        <v>593</v>
      </c>
      <c r="F4" s="333" t="s">
        <v>594</v>
      </c>
      <c r="G4" s="333" t="s">
        <v>595</v>
      </c>
      <c r="H4" s="333" t="s">
        <v>596</v>
      </c>
      <c r="I4" s="333" t="s">
        <v>597</v>
      </c>
      <c r="N4" s="330"/>
      <c r="O4" s="330"/>
    </row>
    <row r="5" spans="1:15" x14ac:dyDescent="0.2">
      <c r="A5" s="335" t="s">
        <v>598</v>
      </c>
      <c r="B5" s="335">
        <v>9139.6554140928638</v>
      </c>
      <c r="C5" s="335">
        <v>547.32079007882055</v>
      </c>
      <c r="D5" s="335">
        <v>165.36961828768685</v>
      </c>
      <c r="E5" s="335">
        <v>15935.290153362479</v>
      </c>
      <c r="F5" s="335">
        <v>825.9938286418311</v>
      </c>
      <c r="G5" s="335">
        <v>4412.4877272559361</v>
      </c>
      <c r="H5" s="335">
        <v>0</v>
      </c>
      <c r="I5" s="335">
        <v>2475.1052631578946</v>
      </c>
      <c r="N5" s="330"/>
      <c r="O5" s="330"/>
    </row>
    <row r="6" spans="1:15" x14ac:dyDescent="0.2">
      <c r="A6" s="335" t="s">
        <v>599</v>
      </c>
      <c r="B6" s="335">
        <v>6140.3287873750733</v>
      </c>
      <c r="C6" s="335">
        <v>1780.2875801981781</v>
      </c>
      <c r="D6" s="335">
        <v>914.57990667247225</v>
      </c>
      <c r="E6" s="335">
        <v>2127.0191472855331</v>
      </c>
      <c r="F6" s="335">
        <v>1339.9296884167757</v>
      </c>
      <c r="G6" s="335">
        <v>4124.6536757990398</v>
      </c>
      <c r="H6" s="335">
        <v>299.33913549423494</v>
      </c>
      <c r="I6" s="335">
        <v>3821.691141639034</v>
      </c>
      <c r="N6" s="330"/>
      <c r="O6" s="330"/>
    </row>
    <row r="7" spans="1:15" x14ac:dyDescent="0.2">
      <c r="A7" s="335" t="s">
        <v>600</v>
      </c>
      <c r="B7" s="335">
        <v>6195.554417031055</v>
      </c>
      <c r="C7" s="335">
        <v>2018.3616376119016</v>
      </c>
      <c r="D7" s="335">
        <v>1198.056849599898</v>
      </c>
      <c r="E7" s="335">
        <v>2200.1158568132264</v>
      </c>
      <c r="F7" s="335">
        <v>2240.8635708137044</v>
      </c>
      <c r="G7" s="335">
        <v>3399.4956558863646</v>
      </c>
      <c r="H7" s="335">
        <v>262.99223636612038</v>
      </c>
      <c r="I7" s="335">
        <v>1619.5382051892407</v>
      </c>
      <c r="N7" s="330"/>
      <c r="O7" s="330"/>
    </row>
    <row r="8" spans="1:15" x14ac:dyDescent="0.2">
      <c r="A8" s="335" t="s">
        <v>601</v>
      </c>
      <c r="B8" s="335">
        <v>5300.5753490233792</v>
      </c>
      <c r="C8" s="335">
        <v>2131.6595667037427</v>
      </c>
      <c r="D8" s="335">
        <v>53.024073670968704</v>
      </c>
      <c r="E8" s="335">
        <v>1846.8463999545227</v>
      </c>
      <c r="F8" s="335">
        <v>1181.8729208807097</v>
      </c>
      <c r="G8" s="335">
        <v>4969.091725780143</v>
      </c>
      <c r="H8" s="335">
        <v>114.94013332045427</v>
      </c>
      <c r="I8" s="335">
        <v>2924.3587869930584</v>
      </c>
      <c r="N8" s="330"/>
      <c r="O8" s="330"/>
    </row>
    <row r="9" spans="1:15" x14ac:dyDescent="0.2">
      <c r="A9" s="335" t="s">
        <v>602</v>
      </c>
      <c r="B9" s="335">
        <v>4926.8730288085553</v>
      </c>
      <c r="C9" s="335">
        <v>440.98689653604981</v>
      </c>
      <c r="D9" s="335">
        <v>19.248627411672906</v>
      </c>
      <c r="E9" s="335">
        <v>0</v>
      </c>
      <c r="F9" s="335">
        <v>1411.5560570679945</v>
      </c>
      <c r="G9" s="335">
        <v>178.00809563430778</v>
      </c>
      <c r="H9" s="335">
        <v>8063.7958605653021</v>
      </c>
      <c r="I9" s="335">
        <v>2949.4677419354839</v>
      </c>
      <c r="N9" s="330"/>
      <c r="O9" s="330"/>
    </row>
    <row r="10" spans="1:15" x14ac:dyDescent="0.2">
      <c r="A10" s="335" t="s">
        <v>603</v>
      </c>
      <c r="B10" s="335">
        <v>4753.008562830084</v>
      </c>
      <c r="C10" s="335">
        <v>1440.2372497342189</v>
      </c>
      <c r="D10" s="335">
        <v>144.96249297209712</v>
      </c>
      <c r="E10" s="335">
        <v>1176.4456973509325</v>
      </c>
      <c r="F10" s="335">
        <v>1895.6752345672871</v>
      </c>
      <c r="G10" s="335">
        <v>3936.361691104677</v>
      </c>
      <c r="H10" s="335">
        <v>20.908015548208187</v>
      </c>
      <c r="I10" s="335">
        <v>3158.5503345077395</v>
      </c>
      <c r="N10" s="330"/>
      <c r="O10" s="330"/>
    </row>
    <row r="11" spans="1:15" x14ac:dyDescent="0.2">
      <c r="A11" s="335" t="s">
        <v>604</v>
      </c>
      <c r="B11" s="335">
        <v>5402.1431339548026</v>
      </c>
      <c r="C11" s="335">
        <v>1715.9088102742505</v>
      </c>
      <c r="D11" s="335">
        <v>2120.9372159440122</v>
      </c>
      <c r="E11" s="335">
        <v>1113.3805913365823</v>
      </c>
      <c r="F11" s="335">
        <v>1472.3091312314739</v>
      </c>
      <c r="G11" s="335">
        <v>3206.2107176043946</v>
      </c>
      <c r="H11" s="335">
        <v>18.624044724652272</v>
      </c>
      <c r="I11" s="335">
        <v>443.39871037076841</v>
      </c>
      <c r="N11" s="330"/>
      <c r="O11" s="330"/>
    </row>
    <row r="12" spans="1:15" x14ac:dyDescent="0.2">
      <c r="A12" s="335" t="s">
        <v>605</v>
      </c>
      <c r="B12" s="335">
        <v>3872.1905906168645</v>
      </c>
      <c r="C12" s="335">
        <v>1468.032258264838</v>
      </c>
      <c r="D12" s="335">
        <v>380.50903358255556</v>
      </c>
      <c r="E12" s="335">
        <v>2759.7119521582285</v>
      </c>
      <c r="F12" s="335">
        <v>822.51367711026523</v>
      </c>
      <c r="G12" s="335">
        <v>3816.3724796731199</v>
      </c>
      <c r="H12" s="335">
        <v>7.9479476195956593</v>
      </c>
      <c r="I12" s="335">
        <v>1916.8671625929862</v>
      </c>
      <c r="N12" s="330"/>
      <c r="O12" s="330"/>
    </row>
    <row r="13" spans="1:15" x14ac:dyDescent="0.2">
      <c r="A13" s="335" t="s">
        <v>606</v>
      </c>
      <c r="B13" s="335">
        <v>4913.133184309575</v>
      </c>
      <c r="C13" s="335">
        <v>1411.7548406079529</v>
      </c>
      <c r="D13" s="335">
        <v>75.581029541174942</v>
      </c>
      <c r="E13" s="335">
        <v>754.76637234948168</v>
      </c>
      <c r="F13" s="335">
        <v>1695.9097491463804</v>
      </c>
      <c r="G13" s="335">
        <v>4449.1662848363749</v>
      </c>
      <c r="H13" s="335">
        <v>0</v>
      </c>
      <c r="I13" s="335">
        <v>874.55684122629134</v>
      </c>
      <c r="N13" s="330"/>
      <c r="O13" s="330"/>
    </row>
    <row r="14" spans="1:15" x14ac:dyDescent="0.2">
      <c r="A14" s="335" t="s">
        <v>607</v>
      </c>
      <c r="B14" s="335">
        <v>3794.3357996770505</v>
      </c>
      <c r="C14" s="335">
        <v>65.204177235385103</v>
      </c>
      <c r="D14" s="335">
        <v>5.6004699206407258</v>
      </c>
      <c r="E14" s="335">
        <v>0</v>
      </c>
      <c r="F14" s="335">
        <v>699.91941496601135</v>
      </c>
      <c r="G14" s="335">
        <v>121.18225929279355</v>
      </c>
      <c r="H14" s="335">
        <v>6782.7550217190301</v>
      </c>
      <c r="I14" s="335">
        <v>2507.1977124183004</v>
      </c>
      <c r="N14" s="330"/>
      <c r="O14" s="330"/>
    </row>
    <row r="15" spans="1:15" x14ac:dyDescent="0.2">
      <c r="A15" s="335" t="s">
        <v>608</v>
      </c>
      <c r="B15" s="335">
        <v>4578.1098381303409</v>
      </c>
      <c r="C15" s="335">
        <v>211.1582631428835</v>
      </c>
      <c r="D15" s="335">
        <v>52.501093084613551</v>
      </c>
      <c r="E15" s="335">
        <v>30.137738215957448</v>
      </c>
      <c r="F15" s="335">
        <v>893.04695755607713</v>
      </c>
      <c r="G15" s="335">
        <v>93.312692135261671</v>
      </c>
      <c r="H15" s="335">
        <v>5625.0771131889933</v>
      </c>
      <c r="I15" s="335">
        <v>2144.3042226487523</v>
      </c>
      <c r="N15" s="330"/>
      <c r="O15" s="330"/>
    </row>
    <row r="16" spans="1:15" x14ac:dyDescent="0.2">
      <c r="A16" s="335" t="s">
        <v>609</v>
      </c>
      <c r="B16" s="335">
        <v>3492.0491634304658</v>
      </c>
      <c r="C16" s="335">
        <v>982.96655374045997</v>
      </c>
      <c r="D16" s="335">
        <v>39.219848432172796</v>
      </c>
      <c r="E16" s="335">
        <v>3390.279673226567</v>
      </c>
      <c r="F16" s="335">
        <v>734.6280624733572</v>
      </c>
      <c r="G16" s="335">
        <v>2468.7833611228084</v>
      </c>
      <c r="H16" s="335">
        <v>169.16228368243975</v>
      </c>
      <c r="I16" s="335">
        <v>649.86948853615525</v>
      </c>
      <c r="N16" s="330"/>
      <c r="O16" s="330"/>
    </row>
    <row r="17" spans="1:23" x14ac:dyDescent="0.2">
      <c r="A17" s="335" t="s">
        <v>610</v>
      </c>
      <c r="B17" s="335">
        <v>3184.6853477900745</v>
      </c>
      <c r="C17" s="335">
        <v>740.44651849879131</v>
      </c>
      <c r="D17" s="335">
        <v>53.931954611012273</v>
      </c>
      <c r="E17" s="335">
        <v>593.04834644841071</v>
      </c>
      <c r="F17" s="335">
        <v>1498.0162248031004</v>
      </c>
      <c r="G17" s="335">
        <v>3077.8759749545097</v>
      </c>
      <c r="H17" s="335">
        <v>105.38562887389421</v>
      </c>
      <c r="I17" s="335">
        <v>241.95643238799838</v>
      </c>
      <c r="N17" s="330"/>
      <c r="O17" s="330"/>
    </row>
    <row r="18" spans="1:23" x14ac:dyDescent="0.2">
      <c r="A18" s="335" t="s">
        <v>611</v>
      </c>
      <c r="B18" s="335">
        <v>3156.1702366040081</v>
      </c>
      <c r="C18" s="335">
        <v>1668.9131210984397</v>
      </c>
      <c r="D18" s="335">
        <v>122.44314564078338</v>
      </c>
      <c r="E18" s="335">
        <v>110.83022277056239</v>
      </c>
      <c r="F18" s="335">
        <v>1804.8565561734831</v>
      </c>
      <c r="G18" s="335">
        <v>2564.6504895282228</v>
      </c>
      <c r="H18" s="335">
        <v>0</v>
      </c>
      <c r="I18" s="335">
        <v>0</v>
      </c>
      <c r="N18" s="330"/>
      <c r="O18" s="330"/>
    </row>
    <row r="19" spans="1:23" x14ac:dyDescent="0.2">
      <c r="A19" s="335" t="s">
        <v>612</v>
      </c>
      <c r="B19" s="335">
        <v>2852.8149072034425</v>
      </c>
      <c r="C19" s="335">
        <v>816.49847513544171</v>
      </c>
      <c r="D19" s="335">
        <v>51.230964662206986</v>
      </c>
      <c r="E19" s="335">
        <v>423.29669673158952</v>
      </c>
      <c r="F19" s="335">
        <v>1463.09120345972</v>
      </c>
      <c r="G19" s="335">
        <v>2564.5629672365703</v>
      </c>
      <c r="H19" s="335">
        <v>69.720461336628361</v>
      </c>
      <c r="I19" s="335">
        <v>0</v>
      </c>
      <c r="N19" s="330"/>
      <c r="O19" s="330"/>
    </row>
    <row r="20" spans="1:23" x14ac:dyDescent="0.2">
      <c r="A20" s="335" t="s">
        <v>613</v>
      </c>
      <c r="B20" s="335">
        <v>2251.9490379317353</v>
      </c>
      <c r="C20" s="335">
        <v>211.62476753777784</v>
      </c>
      <c r="D20" s="335">
        <v>0</v>
      </c>
      <c r="E20" s="335">
        <v>1673.3344912324858</v>
      </c>
      <c r="F20" s="335">
        <v>390.85220476202983</v>
      </c>
      <c r="G20" s="335">
        <v>3065.553346344333</v>
      </c>
      <c r="H20" s="335">
        <v>0</v>
      </c>
      <c r="I20" s="335">
        <v>94.628751974723542</v>
      </c>
      <c r="N20" s="330"/>
      <c r="O20" s="330"/>
    </row>
    <row r="21" spans="1:23" x14ac:dyDescent="0.2">
      <c r="A21" s="335" t="s">
        <v>614</v>
      </c>
      <c r="B21" s="335">
        <v>2348.0539829093095</v>
      </c>
      <c r="C21" s="335">
        <v>797.09958636935448</v>
      </c>
      <c r="D21" s="335">
        <v>4.3214731897336387</v>
      </c>
      <c r="E21" s="335">
        <v>479.67716335837468</v>
      </c>
      <c r="F21" s="335">
        <v>508.17292074006087</v>
      </c>
      <c r="G21" s="335">
        <v>2696.7393458759798</v>
      </c>
      <c r="H21" s="335">
        <v>20.163200107895893</v>
      </c>
      <c r="I21" s="335">
        <v>723.02244935207159</v>
      </c>
      <c r="N21" s="330"/>
      <c r="O21" s="330"/>
    </row>
    <row r="22" spans="1:23" x14ac:dyDescent="0.2">
      <c r="A22" s="335" t="s">
        <v>615</v>
      </c>
      <c r="B22" s="335">
        <v>2935.9567855456712</v>
      </c>
      <c r="C22" s="335">
        <v>796.49593119168685</v>
      </c>
      <c r="D22" s="335">
        <v>48.026828097011112</v>
      </c>
      <c r="E22" s="335">
        <v>335.00404031604648</v>
      </c>
      <c r="F22" s="335">
        <v>694.83806470343791</v>
      </c>
      <c r="G22" s="335">
        <v>2287.7340879836133</v>
      </c>
      <c r="H22" s="335">
        <v>72.879718397800772</v>
      </c>
      <c r="I22" s="335">
        <v>335.95651264896509</v>
      </c>
      <c r="N22" s="330"/>
      <c r="O22" s="330"/>
    </row>
    <row r="23" spans="1:23" x14ac:dyDescent="0.2">
      <c r="A23" s="335" t="s">
        <v>616</v>
      </c>
      <c r="B23" s="335">
        <v>2775.9506510015849</v>
      </c>
      <c r="C23" s="335">
        <v>677.65754879778763</v>
      </c>
      <c r="D23" s="335">
        <v>168.30282087182033</v>
      </c>
      <c r="E23" s="335">
        <v>817.48096107002027</v>
      </c>
      <c r="F23" s="335">
        <v>929.70283416052177</v>
      </c>
      <c r="G23" s="335">
        <v>1448.4695881184255</v>
      </c>
      <c r="H23" s="335">
        <v>0</v>
      </c>
      <c r="I23" s="335">
        <v>579.56894702980912</v>
      </c>
      <c r="N23" s="330"/>
      <c r="O23" s="330"/>
    </row>
    <row r="24" spans="1:23" x14ac:dyDescent="0.2">
      <c r="A24" s="335" t="s">
        <v>617</v>
      </c>
      <c r="B24" s="335">
        <v>2078.5074452305771</v>
      </c>
      <c r="C24" s="335">
        <v>203.67522083348587</v>
      </c>
      <c r="D24" s="335">
        <v>8.128260401154817</v>
      </c>
      <c r="E24" s="335">
        <v>189.48003265764712</v>
      </c>
      <c r="F24" s="335">
        <v>814.77328772315252</v>
      </c>
      <c r="G24" s="335">
        <v>1318.8474290398296</v>
      </c>
      <c r="H24" s="335">
        <v>258.67490418179079</v>
      </c>
      <c r="I24" s="335">
        <v>31.780773323873717</v>
      </c>
      <c r="N24" s="330"/>
      <c r="O24" s="330"/>
    </row>
    <row r="25" spans="1:23" x14ac:dyDescent="0.2">
      <c r="N25" s="330"/>
      <c r="O25" s="330"/>
    </row>
    <row r="26" spans="1:23" x14ac:dyDescent="0.2">
      <c r="N26" s="330"/>
      <c r="O26" s="330"/>
    </row>
    <row r="27" spans="1:23" x14ac:dyDescent="0.2">
      <c r="N27" s="330"/>
      <c r="O27" s="330"/>
    </row>
    <row r="28" spans="1:23" x14ac:dyDescent="0.2">
      <c r="N28" s="330"/>
      <c r="O28" s="330"/>
    </row>
    <row r="29" spans="1:23" x14ac:dyDescent="0.2">
      <c r="A29" s="255" t="s">
        <v>233</v>
      </c>
      <c r="N29" s="330"/>
      <c r="O29" s="330"/>
    </row>
    <row r="30" spans="1:23" x14ac:dyDescent="0.2">
      <c r="C30" s="335" t="s">
        <v>618</v>
      </c>
      <c r="D30" s="338" t="s">
        <v>590</v>
      </c>
      <c r="E30" s="338" t="s">
        <v>591</v>
      </c>
      <c r="F30" s="338" t="s">
        <v>592</v>
      </c>
      <c r="G30" s="338" t="s">
        <v>593</v>
      </c>
      <c r="H30" s="338" t="s">
        <v>619</v>
      </c>
      <c r="I30" s="338" t="s">
        <v>595</v>
      </c>
      <c r="J30" s="338" t="s">
        <v>596</v>
      </c>
      <c r="K30" s="338" t="s">
        <v>597</v>
      </c>
      <c r="L30" s="335" t="s">
        <v>620</v>
      </c>
      <c r="O30" s="338" t="s">
        <v>590</v>
      </c>
      <c r="P30" s="338" t="s">
        <v>591</v>
      </c>
      <c r="Q30" s="338" t="s">
        <v>592</v>
      </c>
      <c r="R30" s="338" t="s">
        <v>593</v>
      </c>
      <c r="S30" s="338" t="s">
        <v>594</v>
      </c>
      <c r="T30" s="338" t="s">
        <v>595</v>
      </c>
      <c r="U30" s="338" t="s">
        <v>596</v>
      </c>
      <c r="V30" s="338" t="s">
        <v>597</v>
      </c>
    </row>
    <row r="31" spans="1:23" x14ac:dyDescent="0.2">
      <c r="A31" s="344" t="s">
        <v>598</v>
      </c>
      <c r="B31" s="340" t="s">
        <v>621</v>
      </c>
      <c r="C31" s="335">
        <f t="shared" ref="C31:C47" si="0">VLOOKUP(B31,$B$94:$E$114,4,0)</f>
        <v>152</v>
      </c>
      <c r="D31" s="338">
        <v>1389227.6229421154</v>
      </c>
      <c r="E31" s="338">
        <v>83192.76009198073</v>
      </c>
      <c r="F31" s="338">
        <v>25136.181979728401</v>
      </c>
      <c r="G31" s="338">
        <v>2422164.1033110968</v>
      </c>
      <c r="H31" s="338">
        <v>125551.06195355832</v>
      </c>
      <c r="I31" s="338">
        <v>670698.13454290223</v>
      </c>
      <c r="J31" s="338">
        <v>0</v>
      </c>
      <c r="K31" s="338">
        <v>376216</v>
      </c>
      <c r="L31" s="338">
        <f t="shared" ref="L31:L47" si="1">SUM(D31:K31)</f>
        <v>5092185.8648213819</v>
      </c>
      <c r="N31" s="339" t="s">
        <v>598</v>
      </c>
      <c r="O31" s="341">
        <f t="shared" ref="O31:W47" si="2">D31/$C31</f>
        <v>9139.6554140928638</v>
      </c>
      <c r="P31" s="341">
        <f t="shared" si="2"/>
        <v>547.32079007882055</v>
      </c>
      <c r="Q31" s="341">
        <f t="shared" si="2"/>
        <v>165.36961828768685</v>
      </c>
      <c r="R31" s="341">
        <f t="shared" si="2"/>
        <v>15935.290153362479</v>
      </c>
      <c r="S31" s="341">
        <f t="shared" si="2"/>
        <v>825.9938286418311</v>
      </c>
      <c r="T31" s="341">
        <f t="shared" si="2"/>
        <v>4412.4877272559361</v>
      </c>
      <c r="U31" s="341">
        <f t="shared" si="2"/>
        <v>0</v>
      </c>
      <c r="V31" s="341">
        <f t="shared" si="2"/>
        <v>2475.1052631578946</v>
      </c>
      <c r="W31" s="341">
        <f t="shared" si="2"/>
        <v>33501.222794877511</v>
      </c>
    </row>
    <row r="32" spans="1:23" x14ac:dyDescent="0.2">
      <c r="A32" s="344" t="s">
        <v>600</v>
      </c>
      <c r="B32" s="340" t="s">
        <v>622</v>
      </c>
      <c r="C32" s="335">
        <f t="shared" si="0"/>
        <v>1260.3</v>
      </c>
      <c r="D32" s="338">
        <v>7808257.2317842385</v>
      </c>
      <c r="E32" s="338">
        <v>2543741.1718822797</v>
      </c>
      <c r="F32" s="338">
        <v>1509911.0475507514</v>
      </c>
      <c r="G32" s="338">
        <v>2772806.0143417092</v>
      </c>
      <c r="H32" s="338">
        <v>2824160.3582965117</v>
      </c>
      <c r="I32" s="338">
        <v>4284384.375113585</v>
      </c>
      <c r="J32" s="338">
        <v>331449.11549222149</v>
      </c>
      <c r="K32" s="338">
        <v>2041104</v>
      </c>
      <c r="L32" s="338">
        <f t="shared" si="1"/>
        <v>24115813.314461295</v>
      </c>
      <c r="N32" s="339" t="s">
        <v>600</v>
      </c>
      <c r="O32" s="341">
        <f t="shared" si="2"/>
        <v>6195.554417031055</v>
      </c>
      <c r="P32" s="341">
        <f t="shared" si="2"/>
        <v>2018.3616376119016</v>
      </c>
      <c r="Q32" s="341">
        <f t="shared" si="2"/>
        <v>1198.056849599898</v>
      </c>
      <c r="R32" s="341">
        <f t="shared" si="2"/>
        <v>2200.1158568132264</v>
      </c>
      <c r="S32" s="341">
        <f t="shared" si="2"/>
        <v>2240.8635708137044</v>
      </c>
      <c r="T32" s="341">
        <f t="shared" si="2"/>
        <v>3399.4956558863646</v>
      </c>
      <c r="U32" s="341">
        <f t="shared" si="2"/>
        <v>262.99223636612038</v>
      </c>
      <c r="V32" s="341">
        <f t="shared" si="2"/>
        <v>1619.5382051892407</v>
      </c>
      <c r="W32" s="341">
        <f t="shared" si="2"/>
        <v>19134.978429311508</v>
      </c>
    </row>
    <row r="33" spans="1:23" x14ac:dyDescent="0.2">
      <c r="A33" s="344" t="s">
        <v>599</v>
      </c>
      <c r="B33" s="340" t="s">
        <v>623</v>
      </c>
      <c r="C33" s="335">
        <f t="shared" si="0"/>
        <v>844.4</v>
      </c>
      <c r="D33" s="338">
        <v>5184893.628059512</v>
      </c>
      <c r="E33" s="338">
        <v>1503274.8327193416</v>
      </c>
      <c r="F33" s="338">
        <v>772271.27319423552</v>
      </c>
      <c r="G33" s="338">
        <v>1796054.9679679039</v>
      </c>
      <c r="H33" s="338">
        <v>1131436.6288991254</v>
      </c>
      <c r="I33" s="338">
        <v>3482857.5638447092</v>
      </c>
      <c r="J33" s="338">
        <v>252761.966011332</v>
      </c>
      <c r="K33" s="338">
        <v>3227036</v>
      </c>
      <c r="L33" s="338">
        <f t="shared" si="1"/>
        <v>17350586.860696159</v>
      </c>
      <c r="N33" s="339" t="s">
        <v>599</v>
      </c>
      <c r="O33" s="341">
        <f t="shared" si="2"/>
        <v>6140.3287873750733</v>
      </c>
      <c r="P33" s="341">
        <f t="shared" si="2"/>
        <v>1780.2875801981781</v>
      </c>
      <c r="Q33" s="341">
        <f t="shared" si="2"/>
        <v>914.57990667247225</v>
      </c>
      <c r="R33" s="341">
        <f t="shared" si="2"/>
        <v>2127.0191472855331</v>
      </c>
      <c r="S33" s="341">
        <f t="shared" si="2"/>
        <v>1339.9296884167757</v>
      </c>
      <c r="T33" s="341">
        <f t="shared" si="2"/>
        <v>4124.6536757990398</v>
      </c>
      <c r="U33" s="341">
        <f t="shared" si="2"/>
        <v>299.33913549423494</v>
      </c>
      <c r="V33" s="341">
        <f t="shared" si="2"/>
        <v>3821.691141639034</v>
      </c>
      <c r="W33" s="341">
        <f t="shared" si="2"/>
        <v>20547.829062880341</v>
      </c>
    </row>
    <row r="34" spans="1:23" x14ac:dyDescent="0.2">
      <c r="A34" s="344" t="s">
        <v>604</v>
      </c>
      <c r="B34" s="340" t="s">
        <v>624</v>
      </c>
      <c r="C34" s="335">
        <f t="shared" si="0"/>
        <v>744.4</v>
      </c>
      <c r="D34" s="338">
        <v>4021355.3489159551</v>
      </c>
      <c r="E34" s="338">
        <v>1277322.518368152</v>
      </c>
      <c r="F34" s="338">
        <v>1578825.6635487226</v>
      </c>
      <c r="G34" s="338">
        <v>828800.51219095173</v>
      </c>
      <c r="H34" s="338">
        <v>1095986.9172887092</v>
      </c>
      <c r="I34" s="338">
        <v>2386703.2581847114</v>
      </c>
      <c r="J34" s="338">
        <v>13863.73889303115</v>
      </c>
      <c r="K34" s="338">
        <v>330066</v>
      </c>
      <c r="L34" s="338">
        <f t="shared" si="1"/>
        <v>11532923.957390234</v>
      </c>
      <c r="N34" s="339" t="s">
        <v>604</v>
      </c>
      <c r="O34" s="341">
        <f t="shared" si="2"/>
        <v>5402.1431339548026</v>
      </c>
      <c r="P34" s="341">
        <f t="shared" si="2"/>
        <v>1715.9088102742505</v>
      </c>
      <c r="Q34" s="341">
        <f t="shared" si="2"/>
        <v>2120.9372159440122</v>
      </c>
      <c r="R34" s="341">
        <f t="shared" si="2"/>
        <v>1113.3805913365823</v>
      </c>
      <c r="S34" s="341">
        <f t="shared" si="2"/>
        <v>1472.3091312314739</v>
      </c>
      <c r="T34" s="341">
        <f t="shared" si="2"/>
        <v>3206.2107176043946</v>
      </c>
      <c r="U34" s="341">
        <f t="shared" si="2"/>
        <v>18.624044724652272</v>
      </c>
      <c r="V34" s="341">
        <f t="shared" si="2"/>
        <v>443.39871037076841</v>
      </c>
      <c r="W34" s="341">
        <f t="shared" si="2"/>
        <v>15492.912355440938</v>
      </c>
    </row>
    <row r="35" spans="1:23" x14ac:dyDescent="0.2">
      <c r="A35" s="344" t="s">
        <v>601</v>
      </c>
      <c r="B35" s="340" t="s">
        <v>625</v>
      </c>
      <c r="C35" s="335">
        <f t="shared" si="0"/>
        <v>273.7</v>
      </c>
      <c r="D35" s="338">
        <v>1450767.4730276989</v>
      </c>
      <c r="E35" s="338">
        <v>583435.22340681439</v>
      </c>
      <c r="F35" s="338">
        <v>14512.688963744135</v>
      </c>
      <c r="G35" s="338">
        <v>505481.85966755281</v>
      </c>
      <c r="H35" s="338">
        <v>323478.6184450502</v>
      </c>
      <c r="I35" s="338">
        <v>1360040.405346025</v>
      </c>
      <c r="J35" s="338">
        <v>31459.114489808329</v>
      </c>
      <c r="K35" s="338">
        <v>800397</v>
      </c>
      <c r="L35" s="338">
        <f t="shared" si="1"/>
        <v>5069572.3833466936</v>
      </c>
      <c r="N35" s="339" t="s">
        <v>601</v>
      </c>
      <c r="O35" s="341">
        <f t="shared" si="2"/>
        <v>5300.5753490233792</v>
      </c>
      <c r="P35" s="341">
        <f t="shared" si="2"/>
        <v>2131.6595667037427</v>
      </c>
      <c r="Q35" s="341">
        <f t="shared" si="2"/>
        <v>53.024073670968704</v>
      </c>
      <c r="R35" s="341">
        <f t="shared" si="2"/>
        <v>1846.8463999545227</v>
      </c>
      <c r="S35" s="341">
        <f t="shared" si="2"/>
        <v>1181.8729208807097</v>
      </c>
      <c r="T35" s="341">
        <f t="shared" si="2"/>
        <v>4969.091725780143</v>
      </c>
      <c r="U35" s="341">
        <f t="shared" si="2"/>
        <v>114.94013332045427</v>
      </c>
      <c r="V35" s="341">
        <f t="shared" si="2"/>
        <v>2924.3587869930584</v>
      </c>
      <c r="W35" s="341">
        <f t="shared" si="2"/>
        <v>18522.368956326976</v>
      </c>
    </row>
    <row r="36" spans="1:23" x14ac:dyDescent="0.2">
      <c r="A36" s="344" t="s">
        <v>606</v>
      </c>
      <c r="B36" s="340" t="s">
        <v>626</v>
      </c>
      <c r="C36" s="335">
        <f t="shared" si="0"/>
        <v>838.3</v>
      </c>
      <c r="D36" s="338">
        <v>4118679.5484067164</v>
      </c>
      <c r="E36" s="338">
        <v>1183474.0828816469</v>
      </c>
      <c r="F36" s="338">
        <v>63359.577064366946</v>
      </c>
      <c r="G36" s="338">
        <v>632720.64994057047</v>
      </c>
      <c r="H36" s="338">
        <v>1421681.1427094105</v>
      </c>
      <c r="I36" s="338">
        <v>3729736.0965783326</v>
      </c>
      <c r="J36" s="338">
        <v>0</v>
      </c>
      <c r="K36" s="338">
        <v>733141</v>
      </c>
      <c r="L36" s="338">
        <f t="shared" si="1"/>
        <v>11882792.097581044</v>
      </c>
      <c r="N36" s="339" t="s">
        <v>606</v>
      </c>
      <c r="O36" s="341">
        <f t="shared" si="2"/>
        <v>4913.133184309575</v>
      </c>
      <c r="P36" s="341">
        <f t="shared" si="2"/>
        <v>1411.7548406079529</v>
      </c>
      <c r="Q36" s="341">
        <f t="shared" si="2"/>
        <v>75.581029541174942</v>
      </c>
      <c r="R36" s="341">
        <f t="shared" si="2"/>
        <v>754.76637234948168</v>
      </c>
      <c r="S36" s="341">
        <f t="shared" si="2"/>
        <v>1695.9097491463804</v>
      </c>
      <c r="T36" s="341">
        <f t="shared" si="2"/>
        <v>4449.1662848363749</v>
      </c>
      <c r="U36" s="341">
        <f t="shared" si="2"/>
        <v>0</v>
      </c>
      <c r="V36" s="341">
        <f t="shared" si="2"/>
        <v>874.55684122629134</v>
      </c>
      <c r="W36" s="341">
        <f t="shared" si="2"/>
        <v>14174.86830201723</v>
      </c>
    </row>
    <row r="37" spans="1:23" x14ac:dyDescent="0.2">
      <c r="A37" s="344" t="s">
        <v>603</v>
      </c>
      <c r="B37" s="340" t="s">
        <v>98</v>
      </c>
      <c r="C37" s="335">
        <f t="shared" si="0"/>
        <v>2526.1</v>
      </c>
      <c r="D37" s="338">
        <v>12006574.930565074</v>
      </c>
      <c r="E37" s="338">
        <v>3638183.3165536104</v>
      </c>
      <c r="F37" s="338">
        <v>366189.75349681452</v>
      </c>
      <c r="G37" s="338">
        <v>2971819.4760781904</v>
      </c>
      <c r="H37" s="338">
        <v>4788665.210040424</v>
      </c>
      <c r="I37" s="338">
        <v>9943643.2678995244</v>
      </c>
      <c r="J37" s="338">
        <v>52815.7380763287</v>
      </c>
      <c r="K37" s="338">
        <v>7978814</v>
      </c>
      <c r="L37" s="338">
        <f t="shared" si="1"/>
        <v>41746705.692709967</v>
      </c>
      <c r="N37" s="339" t="s">
        <v>603</v>
      </c>
      <c r="O37" s="341">
        <f t="shared" si="2"/>
        <v>4753.008562830084</v>
      </c>
      <c r="P37" s="341">
        <f t="shared" si="2"/>
        <v>1440.2372497342189</v>
      </c>
      <c r="Q37" s="341">
        <f t="shared" si="2"/>
        <v>144.96249297209712</v>
      </c>
      <c r="R37" s="341">
        <f t="shared" si="2"/>
        <v>1176.4456973509325</v>
      </c>
      <c r="S37" s="341">
        <f t="shared" si="2"/>
        <v>1895.6752345672871</v>
      </c>
      <c r="T37" s="341">
        <f t="shared" si="2"/>
        <v>3936.361691104677</v>
      </c>
      <c r="U37" s="341">
        <f t="shared" si="2"/>
        <v>20.908015548208187</v>
      </c>
      <c r="V37" s="341">
        <f t="shared" si="2"/>
        <v>3158.5503345077395</v>
      </c>
      <c r="W37" s="341">
        <f t="shared" si="2"/>
        <v>16526.149278615245</v>
      </c>
    </row>
    <row r="38" spans="1:23" x14ac:dyDescent="0.2">
      <c r="A38" s="344" t="s">
        <v>605</v>
      </c>
      <c r="B38" s="340" t="s">
        <v>627</v>
      </c>
      <c r="C38" s="335">
        <f t="shared" si="0"/>
        <v>470.5</v>
      </c>
      <c r="D38" s="338">
        <v>1821865.6728852347</v>
      </c>
      <c r="E38" s="338">
        <v>690709.17751360626</v>
      </c>
      <c r="F38" s="338">
        <v>179029.50030059239</v>
      </c>
      <c r="G38" s="338">
        <v>1298444.4734904466</v>
      </c>
      <c r="H38" s="338">
        <v>386992.68508037977</v>
      </c>
      <c r="I38" s="338">
        <v>1795603.2516862028</v>
      </c>
      <c r="J38" s="338">
        <v>3739.5093550197575</v>
      </c>
      <c r="K38" s="338">
        <v>901886</v>
      </c>
      <c r="L38" s="338">
        <f t="shared" si="1"/>
        <v>7078270.2703114823</v>
      </c>
      <c r="N38" s="339" t="s">
        <v>605</v>
      </c>
      <c r="O38" s="341">
        <f t="shared" si="2"/>
        <v>3872.1905906168645</v>
      </c>
      <c r="P38" s="341">
        <f t="shared" si="2"/>
        <v>1468.032258264838</v>
      </c>
      <c r="Q38" s="341">
        <f t="shared" si="2"/>
        <v>380.50903358255556</v>
      </c>
      <c r="R38" s="341">
        <f t="shared" si="2"/>
        <v>2759.7119521582285</v>
      </c>
      <c r="S38" s="341">
        <f t="shared" si="2"/>
        <v>822.51367711026523</v>
      </c>
      <c r="T38" s="341">
        <f t="shared" si="2"/>
        <v>3816.3724796731199</v>
      </c>
      <c r="U38" s="341">
        <f t="shared" si="2"/>
        <v>7.9479476195956593</v>
      </c>
      <c r="V38" s="341">
        <f t="shared" si="2"/>
        <v>1916.8671625929862</v>
      </c>
      <c r="W38" s="341">
        <f t="shared" si="2"/>
        <v>15044.145101618453</v>
      </c>
    </row>
    <row r="39" spans="1:23" x14ac:dyDescent="0.2">
      <c r="A39" s="344" t="s">
        <v>609</v>
      </c>
      <c r="B39" s="340" t="s">
        <v>628</v>
      </c>
      <c r="C39" s="335">
        <f t="shared" si="0"/>
        <v>283.5</v>
      </c>
      <c r="D39" s="338">
        <v>989995.93783253711</v>
      </c>
      <c r="E39" s="338">
        <v>278671.01798542042</v>
      </c>
      <c r="F39" s="338">
        <v>11118.827030520988</v>
      </c>
      <c r="G39" s="338">
        <v>961144.28735973174</v>
      </c>
      <c r="H39" s="338">
        <v>208267.05571119676</v>
      </c>
      <c r="I39" s="338">
        <v>699900.08287831617</v>
      </c>
      <c r="J39" s="338">
        <v>47957.507423971671</v>
      </c>
      <c r="K39" s="338">
        <v>184238</v>
      </c>
      <c r="L39" s="338">
        <f t="shared" si="1"/>
        <v>3381292.7162216948</v>
      </c>
      <c r="N39" s="339" t="s">
        <v>609</v>
      </c>
      <c r="O39" s="341">
        <f t="shared" si="2"/>
        <v>3492.0491634304658</v>
      </c>
      <c r="P39" s="341">
        <f t="shared" si="2"/>
        <v>982.96655374045997</v>
      </c>
      <c r="Q39" s="341">
        <f t="shared" si="2"/>
        <v>39.219848432172796</v>
      </c>
      <c r="R39" s="341">
        <f t="shared" si="2"/>
        <v>3390.279673226567</v>
      </c>
      <c r="S39" s="341">
        <f t="shared" si="2"/>
        <v>734.6280624733572</v>
      </c>
      <c r="T39" s="341">
        <f t="shared" si="2"/>
        <v>2468.7833611228084</v>
      </c>
      <c r="U39" s="341">
        <f t="shared" si="2"/>
        <v>169.16228368243975</v>
      </c>
      <c r="V39" s="341">
        <f t="shared" si="2"/>
        <v>649.86948853615525</v>
      </c>
      <c r="W39" s="341">
        <f t="shared" si="2"/>
        <v>11926.958434644426</v>
      </c>
    </row>
    <row r="40" spans="1:23" x14ac:dyDescent="0.2">
      <c r="A40" s="344" t="s">
        <v>610</v>
      </c>
      <c r="B40" s="340" t="s">
        <v>629</v>
      </c>
      <c r="C40" s="335">
        <f t="shared" si="0"/>
        <v>486.59999999999997</v>
      </c>
      <c r="D40" s="338">
        <v>1549667.8902346501</v>
      </c>
      <c r="E40" s="338">
        <v>360301.27590151184</v>
      </c>
      <c r="F40" s="338">
        <v>26243.289113718569</v>
      </c>
      <c r="G40" s="338">
        <v>288577.32538179663</v>
      </c>
      <c r="H40" s="338">
        <v>728934.69498918857</v>
      </c>
      <c r="I40" s="338">
        <v>1497694.4494128644</v>
      </c>
      <c r="J40" s="338">
        <v>51280.647010036919</v>
      </c>
      <c r="K40" s="338">
        <v>117736</v>
      </c>
      <c r="L40" s="338">
        <f t="shared" si="1"/>
        <v>4620435.5720437672</v>
      </c>
      <c r="N40" s="339" t="s">
        <v>610</v>
      </c>
      <c r="O40" s="341">
        <f t="shared" si="2"/>
        <v>3184.6853477900745</v>
      </c>
      <c r="P40" s="341">
        <f t="shared" si="2"/>
        <v>740.44651849879131</v>
      </c>
      <c r="Q40" s="341">
        <f t="shared" si="2"/>
        <v>53.931954611012273</v>
      </c>
      <c r="R40" s="341">
        <f t="shared" si="2"/>
        <v>593.04834644841071</v>
      </c>
      <c r="S40" s="341">
        <f t="shared" si="2"/>
        <v>1498.0162248031004</v>
      </c>
      <c r="T40" s="341">
        <f t="shared" si="2"/>
        <v>3077.8759749545097</v>
      </c>
      <c r="U40" s="341">
        <f t="shared" si="2"/>
        <v>105.38562887389421</v>
      </c>
      <c r="V40" s="341">
        <f t="shared" si="2"/>
        <v>241.95643238799838</v>
      </c>
      <c r="W40" s="341">
        <f t="shared" si="2"/>
        <v>9495.3464283677913</v>
      </c>
    </row>
    <row r="41" spans="1:23" x14ac:dyDescent="0.2">
      <c r="A41" s="344" t="s">
        <v>611</v>
      </c>
      <c r="B41" s="340" t="s">
        <v>630</v>
      </c>
      <c r="C41" s="335">
        <f t="shared" si="0"/>
        <v>253.7</v>
      </c>
      <c r="D41" s="338">
        <v>800720.38902643684</v>
      </c>
      <c r="E41" s="338">
        <v>423403.25882267411</v>
      </c>
      <c r="F41" s="338">
        <v>31063.826049066742</v>
      </c>
      <c r="G41" s="338">
        <v>28117.627516891676</v>
      </c>
      <c r="H41" s="338">
        <v>457892.10830121266</v>
      </c>
      <c r="I41" s="338">
        <v>650651.82919331011</v>
      </c>
      <c r="J41" s="338">
        <v>0</v>
      </c>
      <c r="K41" s="338">
        <v>0</v>
      </c>
      <c r="L41" s="338">
        <f t="shared" si="1"/>
        <v>2391849.0389095917</v>
      </c>
      <c r="N41" s="339" t="s">
        <v>611</v>
      </c>
      <c r="O41" s="341">
        <f t="shared" si="2"/>
        <v>3156.1702366040081</v>
      </c>
      <c r="P41" s="341">
        <f t="shared" si="2"/>
        <v>1668.9131210984397</v>
      </c>
      <c r="Q41" s="341">
        <f t="shared" si="2"/>
        <v>122.44314564078338</v>
      </c>
      <c r="R41" s="341">
        <f t="shared" si="2"/>
        <v>110.83022277056239</v>
      </c>
      <c r="S41" s="341">
        <f t="shared" si="2"/>
        <v>1804.8565561734831</v>
      </c>
      <c r="T41" s="341">
        <f t="shared" si="2"/>
        <v>2564.6504895282228</v>
      </c>
      <c r="U41" s="341">
        <f t="shared" si="2"/>
        <v>0</v>
      </c>
      <c r="V41" s="341">
        <f t="shared" si="2"/>
        <v>0</v>
      </c>
      <c r="W41" s="341">
        <f t="shared" si="2"/>
        <v>9427.8637718154987</v>
      </c>
    </row>
    <row r="42" spans="1:23" x14ac:dyDescent="0.2">
      <c r="A42" s="344" t="s">
        <v>615</v>
      </c>
      <c r="B42" s="340" t="s">
        <v>631</v>
      </c>
      <c r="C42" s="335">
        <f t="shared" si="0"/>
        <v>478.3</v>
      </c>
      <c r="D42" s="338">
        <v>1404268.1305264945</v>
      </c>
      <c r="E42" s="338">
        <v>380964.0038889838</v>
      </c>
      <c r="F42" s="338">
        <v>22971.231878800416</v>
      </c>
      <c r="G42" s="338">
        <v>160232.43248316503</v>
      </c>
      <c r="H42" s="338">
        <v>332341.04634765437</v>
      </c>
      <c r="I42" s="338">
        <v>1094223.2142825623</v>
      </c>
      <c r="J42" s="338">
        <v>34858.369309668109</v>
      </c>
      <c r="K42" s="338">
        <v>160688</v>
      </c>
      <c r="L42" s="338">
        <f t="shared" si="1"/>
        <v>3590546.4287173278</v>
      </c>
      <c r="N42" s="339" t="s">
        <v>615</v>
      </c>
      <c r="O42" s="341">
        <f t="shared" si="2"/>
        <v>2935.9567855456712</v>
      </c>
      <c r="P42" s="341">
        <f t="shared" si="2"/>
        <v>796.49593119168685</v>
      </c>
      <c r="Q42" s="341">
        <f t="shared" si="2"/>
        <v>48.026828097011112</v>
      </c>
      <c r="R42" s="341">
        <f t="shared" si="2"/>
        <v>335.00404031604648</v>
      </c>
      <c r="S42" s="341">
        <f t="shared" si="2"/>
        <v>694.83806470343791</v>
      </c>
      <c r="T42" s="341">
        <f t="shared" si="2"/>
        <v>2287.7340879836133</v>
      </c>
      <c r="U42" s="341">
        <f t="shared" si="2"/>
        <v>72.879718397800772</v>
      </c>
      <c r="V42" s="341">
        <f t="shared" si="2"/>
        <v>335.95651264896509</v>
      </c>
      <c r="W42" s="341">
        <f t="shared" si="2"/>
        <v>7506.8919688842307</v>
      </c>
    </row>
    <row r="43" spans="1:23" x14ac:dyDescent="0.2">
      <c r="A43" s="344" t="s">
        <v>612</v>
      </c>
      <c r="B43" s="340" t="s">
        <v>632</v>
      </c>
      <c r="C43" s="335">
        <f t="shared" si="0"/>
        <v>306.39999999999998</v>
      </c>
      <c r="D43" s="338">
        <v>874102.48756713467</v>
      </c>
      <c r="E43" s="338">
        <v>250175.13278149933</v>
      </c>
      <c r="F43" s="338">
        <v>15697.167572500219</v>
      </c>
      <c r="G43" s="338">
        <v>129698.10787855902</v>
      </c>
      <c r="H43" s="338">
        <v>448291.14474005817</v>
      </c>
      <c r="I43" s="338">
        <v>785782.09316128504</v>
      </c>
      <c r="J43" s="338">
        <v>21362.34935354293</v>
      </c>
      <c r="K43" s="338">
        <v>0</v>
      </c>
      <c r="L43" s="338">
        <f t="shared" si="1"/>
        <v>2525108.4830545792</v>
      </c>
      <c r="N43" s="339" t="s">
        <v>612</v>
      </c>
      <c r="O43" s="341">
        <f t="shared" si="2"/>
        <v>2852.8149072034425</v>
      </c>
      <c r="P43" s="341">
        <f t="shared" si="2"/>
        <v>816.49847513544171</v>
      </c>
      <c r="Q43" s="341">
        <f t="shared" si="2"/>
        <v>51.230964662206986</v>
      </c>
      <c r="R43" s="341">
        <f t="shared" si="2"/>
        <v>423.29669673158952</v>
      </c>
      <c r="S43" s="341">
        <f t="shared" si="2"/>
        <v>1463.09120345972</v>
      </c>
      <c r="T43" s="341">
        <f t="shared" si="2"/>
        <v>2564.5629672365703</v>
      </c>
      <c r="U43" s="341">
        <f t="shared" si="2"/>
        <v>69.720461336628361</v>
      </c>
      <c r="V43" s="341">
        <f t="shared" si="2"/>
        <v>0</v>
      </c>
      <c r="W43" s="341">
        <f t="shared" si="2"/>
        <v>8241.2156757655994</v>
      </c>
    </row>
    <row r="44" spans="1:23" x14ac:dyDescent="0.2">
      <c r="A44" s="344" t="s">
        <v>616</v>
      </c>
      <c r="B44" s="340" t="s">
        <v>329</v>
      </c>
      <c r="C44" s="335">
        <f t="shared" si="0"/>
        <v>466.3</v>
      </c>
      <c r="D44" s="338">
        <v>1294425.7885620391</v>
      </c>
      <c r="E44" s="338">
        <v>315991.71500440838</v>
      </c>
      <c r="F44" s="338">
        <v>78479.605372529826</v>
      </c>
      <c r="G44" s="338">
        <v>381191.37214695045</v>
      </c>
      <c r="H44" s="338">
        <v>433520.43156905129</v>
      </c>
      <c r="I44" s="338">
        <v>675421.36893962184</v>
      </c>
      <c r="J44" s="338">
        <v>0</v>
      </c>
      <c r="K44" s="338">
        <v>270253</v>
      </c>
      <c r="L44" s="338">
        <f t="shared" si="1"/>
        <v>3449283.2815946015</v>
      </c>
      <c r="N44" s="339" t="s">
        <v>616</v>
      </c>
      <c r="O44" s="341">
        <f t="shared" si="2"/>
        <v>2775.9506510015849</v>
      </c>
      <c r="P44" s="341">
        <f t="shared" si="2"/>
        <v>677.65754879778763</v>
      </c>
      <c r="Q44" s="341">
        <f t="shared" si="2"/>
        <v>168.30282087182033</v>
      </c>
      <c r="R44" s="341">
        <f t="shared" si="2"/>
        <v>817.48096107002027</v>
      </c>
      <c r="S44" s="341">
        <f t="shared" si="2"/>
        <v>929.70283416052177</v>
      </c>
      <c r="T44" s="341">
        <f t="shared" si="2"/>
        <v>1448.4695881184255</v>
      </c>
      <c r="U44" s="341">
        <f t="shared" si="2"/>
        <v>0</v>
      </c>
      <c r="V44" s="341">
        <f t="shared" si="2"/>
        <v>579.56894702980912</v>
      </c>
      <c r="W44" s="341">
        <f t="shared" si="2"/>
        <v>7397.1333510499708</v>
      </c>
    </row>
    <row r="45" spans="1:23" x14ac:dyDescent="0.2">
      <c r="A45" s="344" t="s">
        <v>614</v>
      </c>
      <c r="B45" s="340" t="s">
        <v>633</v>
      </c>
      <c r="C45" s="335">
        <f t="shared" si="0"/>
        <v>547.9</v>
      </c>
      <c r="D45" s="338">
        <v>1286498.7772360106</v>
      </c>
      <c r="E45" s="338">
        <v>436730.86337176932</v>
      </c>
      <c r="F45" s="338">
        <v>2367.7351606550606</v>
      </c>
      <c r="G45" s="338">
        <v>262815.11780405347</v>
      </c>
      <c r="H45" s="338">
        <v>278427.94327347935</v>
      </c>
      <c r="I45" s="338">
        <v>1477543.4876054493</v>
      </c>
      <c r="J45" s="338">
        <v>11047.417339116158</v>
      </c>
      <c r="K45" s="338">
        <v>396144</v>
      </c>
      <c r="L45" s="338">
        <f t="shared" si="1"/>
        <v>4151575.3417905332</v>
      </c>
      <c r="N45" s="339" t="s">
        <v>614</v>
      </c>
      <c r="O45" s="341">
        <f t="shared" si="2"/>
        <v>2348.0539829093095</v>
      </c>
      <c r="P45" s="341">
        <f t="shared" si="2"/>
        <v>797.09958636935448</v>
      </c>
      <c r="Q45" s="341">
        <f t="shared" si="2"/>
        <v>4.3214731897336387</v>
      </c>
      <c r="R45" s="341">
        <f t="shared" si="2"/>
        <v>479.67716335837468</v>
      </c>
      <c r="S45" s="341">
        <f t="shared" si="2"/>
        <v>508.17292074006087</v>
      </c>
      <c r="T45" s="341">
        <f t="shared" si="2"/>
        <v>2696.7393458759798</v>
      </c>
      <c r="U45" s="341">
        <f t="shared" si="2"/>
        <v>20.163200107895893</v>
      </c>
      <c r="V45" s="341">
        <f t="shared" si="2"/>
        <v>723.02244935207159</v>
      </c>
      <c r="W45" s="341">
        <f t="shared" si="2"/>
        <v>7577.2501219027799</v>
      </c>
    </row>
    <row r="46" spans="1:23" x14ac:dyDescent="0.2">
      <c r="A46" s="344" t="s">
        <v>613</v>
      </c>
      <c r="B46" s="340" t="s">
        <v>634</v>
      </c>
      <c r="C46" s="335">
        <f t="shared" si="0"/>
        <v>126.6</v>
      </c>
      <c r="D46" s="338">
        <v>285096.74820215767</v>
      </c>
      <c r="E46" s="338">
        <v>26791.695570282674</v>
      </c>
      <c r="F46" s="338">
        <v>0</v>
      </c>
      <c r="G46" s="338">
        <v>211844.1465900327</v>
      </c>
      <c r="H46" s="338">
        <v>49481.889122872977</v>
      </c>
      <c r="I46" s="338">
        <v>388099.05364719254</v>
      </c>
      <c r="J46" s="338">
        <v>0</v>
      </c>
      <c r="K46" s="338">
        <v>11980</v>
      </c>
      <c r="L46" s="338">
        <f t="shared" si="1"/>
        <v>973293.53313253855</v>
      </c>
      <c r="N46" s="339" t="s">
        <v>613</v>
      </c>
      <c r="O46" s="341">
        <f t="shared" si="2"/>
        <v>2251.9490379317353</v>
      </c>
      <c r="P46" s="341">
        <f t="shared" si="2"/>
        <v>211.62476753777784</v>
      </c>
      <c r="Q46" s="341">
        <f t="shared" si="2"/>
        <v>0</v>
      </c>
      <c r="R46" s="341">
        <f t="shared" si="2"/>
        <v>1673.3344912324858</v>
      </c>
      <c r="S46" s="341">
        <f t="shared" si="2"/>
        <v>390.85220476202983</v>
      </c>
      <c r="T46" s="341">
        <f t="shared" si="2"/>
        <v>3065.553346344333</v>
      </c>
      <c r="U46" s="341">
        <f t="shared" si="2"/>
        <v>0</v>
      </c>
      <c r="V46" s="341">
        <f t="shared" si="2"/>
        <v>94.628751974723542</v>
      </c>
      <c r="W46" s="341">
        <f t="shared" si="2"/>
        <v>7687.9425997830849</v>
      </c>
    </row>
    <row r="47" spans="1:23" x14ac:dyDescent="0.2">
      <c r="A47" s="344" t="s">
        <v>617</v>
      </c>
      <c r="B47" s="340" t="s">
        <v>635</v>
      </c>
      <c r="C47" s="335">
        <f t="shared" si="0"/>
        <v>281.89999999999998</v>
      </c>
      <c r="D47" s="338">
        <v>585931.24881049967</v>
      </c>
      <c r="E47" s="338">
        <v>57416.044752959664</v>
      </c>
      <c r="F47" s="338">
        <v>2291.3566070855427</v>
      </c>
      <c r="G47" s="338">
        <v>53414.421206190716</v>
      </c>
      <c r="H47" s="338">
        <v>229684.58980915669</v>
      </c>
      <c r="I47" s="338">
        <v>371783.09024632798</v>
      </c>
      <c r="J47" s="338">
        <v>72920.455488846812</v>
      </c>
      <c r="K47" s="338">
        <v>8959</v>
      </c>
      <c r="L47" s="338">
        <f t="shared" si="1"/>
        <v>1382400.2069210671</v>
      </c>
      <c r="N47" s="339" t="s">
        <v>617</v>
      </c>
      <c r="O47" s="341">
        <f t="shared" si="2"/>
        <v>2078.5074452305771</v>
      </c>
      <c r="P47" s="341">
        <f t="shared" si="2"/>
        <v>203.67522083348587</v>
      </c>
      <c r="Q47" s="341">
        <f t="shared" si="2"/>
        <v>8.128260401154817</v>
      </c>
      <c r="R47" s="341">
        <f t="shared" si="2"/>
        <v>189.48003265764712</v>
      </c>
      <c r="S47" s="341">
        <f t="shared" si="2"/>
        <v>814.77328772315252</v>
      </c>
      <c r="T47" s="341">
        <f t="shared" si="2"/>
        <v>1318.8474290398296</v>
      </c>
      <c r="U47" s="341">
        <f t="shared" si="2"/>
        <v>258.67490418179079</v>
      </c>
      <c r="V47" s="341">
        <f t="shared" si="2"/>
        <v>31.780773323873717</v>
      </c>
      <c r="W47" s="341">
        <f t="shared" si="2"/>
        <v>4903.8673533915116</v>
      </c>
    </row>
    <row r="48" spans="1:23" x14ac:dyDescent="0.2">
      <c r="B48" s="340"/>
      <c r="D48" s="338"/>
      <c r="E48" s="338"/>
      <c r="F48" s="338"/>
      <c r="G48" s="338"/>
      <c r="H48" s="338"/>
      <c r="I48" s="338"/>
      <c r="J48" s="338"/>
      <c r="K48" s="338"/>
      <c r="L48" s="338"/>
      <c r="O48" s="341"/>
      <c r="P48" s="341"/>
      <c r="Q48" s="341"/>
      <c r="R48" s="341"/>
      <c r="S48" s="341"/>
      <c r="T48" s="341"/>
      <c r="U48" s="341"/>
      <c r="V48" s="341"/>
      <c r="W48" s="341"/>
    </row>
    <row r="49" spans="1:23" x14ac:dyDescent="0.2">
      <c r="A49" s="344" t="s">
        <v>608</v>
      </c>
      <c r="B49" s="340" t="s">
        <v>636</v>
      </c>
      <c r="C49" s="335">
        <f>VLOOKUP(B49,$B$94:$E$114,4,0)</f>
        <v>208.4</v>
      </c>
      <c r="D49" s="338">
        <v>954078.090266363</v>
      </c>
      <c r="E49" s="338">
        <v>44005.382038976924</v>
      </c>
      <c r="F49" s="338">
        <v>10941.227798833464</v>
      </c>
      <c r="G49" s="338">
        <v>6280.7046442055325</v>
      </c>
      <c r="H49" s="338">
        <v>186110.98595468648</v>
      </c>
      <c r="I49" s="338">
        <v>19446.365040988534</v>
      </c>
      <c r="J49" s="338">
        <v>1172266.0703885863</v>
      </c>
      <c r="K49" s="338">
        <v>446873</v>
      </c>
      <c r="L49" s="338">
        <f>SUM(D49:K49)</f>
        <v>2840001.8261326402</v>
      </c>
      <c r="N49" s="339" t="s">
        <v>608</v>
      </c>
      <c r="O49" s="341">
        <f t="shared" ref="O49:W51" si="3">D49/$C49</f>
        <v>4578.1098381303409</v>
      </c>
      <c r="P49" s="341">
        <f t="shared" si="3"/>
        <v>211.1582631428835</v>
      </c>
      <c r="Q49" s="341">
        <f t="shared" si="3"/>
        <v>52.501093084613551</v>
      </c>
      <c r="R49" s="341">
        <f t="shared" si="3"/>
        <v>30.137738215957448</v>
      </c>
      <c r="S49" s="341">
        <f t="shared" si="3"/>
        <v>893.04695755607713</v>
      </c>
      <c r="T49" s="341">
        <f t="shared" si="3"/>
        <v>93.312692135261671</v>
      </c>
      <c r="U49" s="341">
        <f t="shared" si="3"/>
        <v>5625.0771131889933</v>
      </c>
      <c r="V49" s="341">
        <f t="shared" si="3"/>
        <v>2144.3042226487523</v>
      </c>
      <c r="W49" s="341">
        <f t="shared" si="3"/>
        <v>13627.647918102879</v>
      </c>
    </row>
    <row r="50" spans="1:23" x14ac:dyDescent="0.2">
      <c r="A50" s="344" t="s">
        <v>607</v>
      </c>
      <c r="B50" s="340" t="s">
        <v>129</v>
      </c>
      <c r="C50" s="335">
        <f>VLOOKUP(B50,$B$94:$E$114,4,0)</f>
        <v>122.4</v>
      </c>
      <c r="D50" s="338">
        <v>464426.70188047102</v>
      </c>
      <c r="E50" s="338">
        <v>7980.9912936111377</v>
      </c>
      <c r="F50" s="338">
        <v>685.49751828642491</v>
      </c>
      <c r="G50" s="338">
        <v>0</v>
      </c>
      <c r="H50" s="338">
        <v>85670.136391839798</v>
      </c>
      <c r="I50" s="338">
        <v>14832.708537437931</v>
      </c>
      <c r="J50" s="338">
        <v>830209.21465840936</v>
      </c>
      <c r="K50" s="338">
        <v>306881</v>
      </c>
      <c r="L50" s="338">
        <f>SUM(D50:K50)</f>
        <v>1710686.2502800557</v>
      </c>
      <c r="N50" s="339" t="s">
        <v>607</v>
      </c>
      <c r="O50" s="341">
        <f t="shared" si="3"/>
        <v>3794.3357996770505</v>
      </c>
      <c r="P50" s="341">
        <f t="shared" si="3"/>
        <v>65.204177235385103</v>
      </c>
      <c r="Q50" s="341">
        <f t="shared" si="3"/>
        <v>5.6004699206407258</v>
      </c>
      <c r="R50" s="341">
        <f t="shared" si="3"/>
        <v>0</v>
      </c>
      <c r="S50" s="341">
        <f t="shared" si="3"/>
        <v>699.91941496601135</v>
      </c>
      <c r="T50" s="341">
        <f t="shared" si="3"/>
        <v>121.18225929279355</v>
      </c>
      <c r="U50" s="341">
        <f t="shared" si="3"/>
        <v>6782.7550217190301</v>
      </c>
      <c r="V50" s="341">
        <f t="shared" si="3"/>
        <v>2507.1977124183004</v>
      </c>
      <c r="W50" s="341">
        <f t="shared" si="3"/>
        <v>13976.194855229212</v>
      </c>
    </row>
    <row r="51" spans="1:23" x14ac:dyDescent="0.2">
      <c r="A51" s="344" t="s">
        <v>602</v>
      </c>
      <c r="B51" s="340" t="s">
        <v>637</v>
      </c>
      <c r="C51" s="335">
        <f>VLOOKUP(B51,$B$94:$E$114,4,0)</f>
        <v>124</v>
      </c>
      <c r="D51" s="338">
        <v>610932.25557226082</v>
      </c>
      <c r="E51" s="338">
        <v>54682.375170470179</v>
      </c>
      <c r="F51" s="338">
        <v>2386.8297990474402</v>
      </c>
      <c r="G51" s="338">
        <v>0</v>
      </c>
      <c r="H51" s="338">
        <v>175032.95107643132</v>
      </c>
      <c r="I51" s="338">
        <v>22073.003858654163</v>
      </c>
      <c r="J51" s="338">
        <v>999910.68671009748</v>
      </c>
      <c r="K51" s="338">
        <v>365734</v>
      </c>
      <c r="L51" s="338">
        <f>SUM(D51:K51)</f>
        <v>2230752.1021869616</v>
      </c>
      <c r="N51" s="339" t="s">
        <v>602</v>
      </c>
      <c r="O51" s="341">
        <f t="shared" si="3"/>
        <v>4926.8730288085553</v>
      </c>
      <c r="P51" s="341">
        <f t="shared" si="3"/>
        <v>440.98689653604981</v>
      </c>
      <c r="Q51" s="341">
        <f t="shared" si="3"/>
        <v>19.248627411672906</v>
      </c>
      <c r="R51" s="341">
        <f t="shared" si="3"/>
        <v>0</v>
      </c>
      <c r="S51" s="341">
        <f t="shared" si="3"/>
        <v>1411.5560570679945</v>
      </c>
      <c r="T51" s="341">
        <f t="shared" si="3"/>
        <v>178.00809563430778</v>
      </c>
      <c r="U51" s="341">
        <f t="shared" si="3"/>
        <v>8063.7958605653021</v>
      </c>
      <c r="V51" s="341">
        <f t="shared" si="3"/>
        <v>2949.4677419354839</v>
      </c>
      <c r="W51" s="341">
        <f t="shared" si="3"/>
        <v>17989.936307959368</v>
      </c>
    </row>
    <row r="54" spans="1:23" x14ac:dyDescent="0.2">
      <c r="A54" s="335" t="s">
        <v>487</v>
      </c>
      <c r="B54" s="335" t="s">
        <v>638</v>
      </c>
    </row>
    <row r="55" spans="1:23" x14ac:dyDescent="0.2">
      <c r="A55" s="344" t="s">
        <v>639</v>
      </c>
      <c r="B55" s="335">
        <v>18</v>
      </c>
    </row>
    <row r="56" spans="1:23" x14ac:dyDescent="0.2">
      <c r="A56" s="344" t="s">
        <v>640</v>
      </c>
      <c r="B56" s="335">
        <v>1318</v>
      </c>
    </row>
    <row r="57" spans="1:23" x14ac:dyDescent="0.2">
      <c r="A57" s="344" t="s">
        <v>607</v>
      </c>
      <c r="B57" s="335">
        <v>554</v>
      </c>
    </row>
    <row r="58" spans="1:23" x14ac:dyDescent="0.2">
      <c r="A58" s="344" t="s">
        <v>641</v>
      </c>
      <c r="B58" s="335">
        <v>51</v>
      </c>
    </row>
    <row r="59" spans="1:23" x14ac:dyDescent="0.2">
      <c r="A59" s="344" t="s">
        <v>642</v>
      </c>
      <c r="B59" s="335">
        <v>32</v>
      </c>
    </row>
    <row r="60" spans="1:23" x14ac:dyDescent="0.2">
      <c r="A60" s="344" t="s">
        <v>616</v>
      </c>
      <c r="B60" s="335">
        <v>7216</v>
      </c>
    </row>
    <row r="61" spans="1:23" x14ac:dyDescent="0.2">
      <c r="A61" s="344" t="s">
        <v>643</v>
      </c>
      <c r="B61" s="335">
        <v>40</v>
      </c>
    </row>
    <row r="62" spans="1:23" x14ac:dyDescent="0.2">
      <c r="A62" s="344" t="s">
        <v>644</v>
      </c>
      <c r="B62" s="335">
        <v>40</v>
      </c>
    </row>
    <row r="63" spans="1:23" x14ac:dyDescent="0.2">
      <c r="A63" s="344" t="s">
        <v>617</v>
      </c>
      <c r="B63" s="335">
        <v>3583</v>
      </c>
    </row>
    <row r="64" spans="1:23" x14ac:dyDescent="0.2">
      <c r="A64" s="344" t="s">
        <v>645</v>
      </c>
      <c r="B64" s="335">
        <v>1947</v>
      </c>
    </row>
    <row r="65" spans="1:2" x14ac:dyDescent="0.2">
      <c r="A65" s="344" t="s">
        <v>614</v>
      </c>
      <c r="B65" s="335">
        <v>8284</v>
      </c>
    </row>
    <row r="66" spans="1:2" x14ac:dyDescent="0.2">
      <c r="A66" s="344" t="s">
        <v>605</v>
      </c>
      <c r="B66" s="335">
        <v>4874</v>
      </c>
    </row>
    <row r="67" spans="1:2" x14ac:dyDescent="0.2">
      <c r="A67" s="344" t="s">
        <v>600</v>
      </c>
      <c r="B67" s="335">
        <v>10548</v>
      </c>
    </row>
    <row r="68" spans="1:2" x14ac:dyDescent="0.2">
      <c r="A68" s="344" t="s">
        <v>646</v>
      </c>
      <c r="B68" s="335">
        <v>2268</v>
      </c>
    </row>
    <row r="69" spans="1:2" x14ac:dyDescent="0.2">
      <c r="A69" s="344" t="s">
        <v>599</v>
      </c>
      <c r="B69" s="335">
        <v>9573</v>
      </c>
    </row>
    <row r="70" spans="1:2" x14ac:dyDescent="0.2">
      <c r="A70" s="344" t="s">
        <v>601</v>
      </c>
      <c r="B70" s="335">
        <v>2038</v>
      </c>
    </row>
    <row r="71" spans="1:2" x14ac:dyDescent="0.2">
      <c r="A71" s="344" t="s">
        <v>598</v>
      </c>
      <c r="B71" s="335">
        <v>2658</v>
      </c>
    </row>
    <row r="72" spans="1:2" x14ac:dyDescent="0.2">
      <c r="A72" s="344" t="s">
        <v>609</v>
      </c>
      <c r="B72" s="335">
        <v>5203</v>
      </c>
    </row>
    <row r="73" spans="1:2" x14ac:dyDescent="0.2">
      <c r="A73" s="344" t="s">
        <v>613</v>
      </c>
      <c r="B73" s="335">
        <v>1860</v>
      </c>
    </row>
    <row r="74" spans="1:2" x14ac:dyDescent="0.2">
      <c r="A74" s="344" t="s">
        <v>603</v>
      </c>
      <c r="B74" s="335">
        <v>22886</v>
      </c>
    </row>
    <row r="75" spans="1:2" x14ac:dyDescent="0.2">
      <c r="A75" s="344" t="s">
        <v>610</v>
      </c>
      <c r="B75" s="335">
        <v>6882</v>
      </c>
    </row>
    <row r="76" spans="1:2" x14ac:dyDescent="0.2">
      <c r="A76" s="344" t="s">
        <v>615</v>
      </c>
      <c r="B76" s="335">
        <v>6797</v>
      </c>
    </row>
    <row r="77" spans="1:2" x14ac:dyDescent="0.2">
      <c r="A77" s="344" t="s">
        <v>606</v>
      </c>
      <c r="B77" s="335">
        <v>7578</v>
      </c>
    </row>
    <row r="78" spans="1:2" x14ac:dyDescent="0.2">
      <c r="A78" s="344" t="s">
        <v>612</v>
      </c>
      <c r="B78" s="335">
        <v>5584</v>
      </c>
    </row>
    <row r="79" spans="1:2" x14ac:dyDescent="0.2">
      <c r="A79" s="344" t="s">
        <v>611</v>
      </c>
      <c r="B79" s="335">
        <v>2243</v>
      </c>
    </row>
    <row r="80" spans="1:2" x14ac:dyDescent="0.2">
      <c r="A80" s="344" t="s">
        <v>647</v>
      </c>
      <c r="B80" s="335">
        <v>651</v>
      </c>
    </row>
    <row r="81" spans="1:5" x14ac:dyDescent="0.2">
      <c r="A81" s="344" t="s">
        <v>648</v>
      </c>
      <c r="B81" s="335">
        <v>759</v>
      </c>
    </row>
    <row r="82" spans="1:5" x14ac:dyDescent="0.2">
      <c r="A82" s="344" t="s">
        <v>649</v>
      </c>
      <c r="B82" s="335">
        <v>2534</v>
      </c>
    </row>
    <row r="83" spans="1:5" x14ac:dyDescent="0.2">
      <c r="A83" s="344" t="s">
        <v>650</v>
      </c>
      <c r="B83" s="335">
        <v>1449</v>
      </c>
    </row>
    <row r="84" spans="1:5" x14ac:dyDescent="0.2">
      <c r="A84" s="344" t="s">
        <v>651</v>
      </c>
      <c r="B84" s="335">
        <v>469</v>
      </c>
    </row>
    <row r="85" spans="1:5" x14ac:dyDescent="0.2">
      <c r="A85" s="344" t="s">
        <v>652</v>
      </c>
      <c r="B85" s="335">
        <v>178</v>
      </c>
    </row>
    <row r="86" spans="1:5" x14ac:dyDescent="0.2">
      <c r="A86" s="344" t="s">
        <v>608</v>
      </c>
      <c r="B86" s="335">
        <v>1013</v>
      </c>
    </row>
    <row r="87" spans="1:5" x14ac:dyDescent="0.2">
      <c r="A87" s="344" t="s">
        <v>653</v>
      </c>
      <c r="B87" s="335">
        <v>31</v>
      </c>
    </row>
    <row r="88" spans="1:5" x14ac:dyDescent="0.2">
      <c r="A88" s="344" t="s">
        <v>602</v>
      </c>
      <c r="B88" s="335">
        <v>638</v>
      </c>
    </row>
    <row r="89" spans="1:5" x14ac:dyDescent="0.2">
      <c r="A89" s="344" t="s">
        <v>654</v>
      </c>
      <c r="B89" s="335">
        <v>8636</v>
      </c>
    </row>
    <row r="90" spans="1:5" x14ac:dyDescent="0.2">
      <c r="A90" s="344" t="s">
        <v>604</v>
      </c>
      <c r="B90" s="335">
        <v>7554</v>
      </c>
    </row>
    <row r="92" spans="1:5" ht="25.5" x14ac:dyDescent="0.2">
      <c r="A92" s="346" t="s">
        <v>655</v>
      </c>
      <c r="B92" s="342"/>
      <c r="C92" s="343" t="s">
        <v>656</v>
      </c>
      <c r="D92" s="343" t="s">
        <v>657</v>
      </c>
    </row>
    <row r="93" spans="1:5" x14ac:dyDescent="0.2">
      <c r="A93" s="346" t="s">
        <v>658</v>
      </c>
      <c r="B93" s="342"/>
      <c r="C93" s="343" t="s">
        <v>659</v>
      </c>
      <c r="D93" s="343" t="s">
        <v>659</v>
      </c>
      <c r="E93" s="335" t="s">
        <v>383</v>
      </c>
    </row>
    <row r="94" spans="1:5" x14ac:dyDescent="0.2">
      <c r="A94" s="344" t="s">
        <v>660</v>
      </c>
      <c r="B94" s="344" t="str">
        <f t="shared" ref="B94:B113" si="4">LEFT(A94,FIND(" ",A94)-1)</f>
        <v>AU</v>
      </c>
      <c r="C94" s="345">
        <v>122.4</v>
      </c>
      <c r="D94" s="345"/>
      <c r="E94" s="335">
        <f t="shared" ref="E94:E114" si="5">C94+D94</f>
        <v>122.4</v>
      </c>
    </row>
    <row r="95" spans="1:5" x14ac:dyDescent="0.2">
      <c r="A95" s="344" t="s">
        <v>661</v>
      </c>
      <c r="B95" s="344" t="str">
        <f t="shared" si="4"/>
        <v>EU</v>
      </c>
      <c r="C95" s="345">
        <v>438.6</v>
      </c>
      <c r="D95" s="345">
        <v>27.7</v>
      </c>
      <c r="E95" s="335">
        <f t="shared" si="5"/>
        <v>466.3</v>
      </c>
    </row>
    <row r="96" spans="1:5" ht="12.75" customHeight="1" x14ac:dyDescent="0.2">
      <c r="A96" s="344" t="s">
        <v>662</v>
      </c>
      <c r="B96" s="344" t="str">
        <f t="shared" si="4"/>
        <v>KU</v>
      </c>
      <c r="C96" s="345">
        <v>280.89999999999998</v>
      </c>
      <c r="D96" s="345">
        <v>1</v>
      </c>
      <c r="E96" s="335">
        <f t="shared" si="5"/>
        <v>281.89999999999998</v>
      </c>
    </row>
    <row r="97" spans="1:5" x14ac:dyDescent="0.2">
      <c r="A97" s="344" t="s">
        <v>663</v>
      </c>
      <c r="B97" s="344" t="str">
        <f t="shared" si="4"/>
        <v>PU</v>
      </c>
      <c r="C97" s="345">
        <v>526.29999999999995</v>
      </c>
      <c r="D97" s="345">
        <v>21.6</v>
      </c>
      <c r="E97" s="335">
        <f t="shared" si="5"/>
        <v>547.9</v>
      </c>
    </row>
    <row r="98" spans="1:5" x14ac:dyDescent="0.2">
      <c r="A98" s="344" t="s">
        <v>664</v>
      </c>
      <c r="B98" s="344" t="str">
        <f t="shared" si="4"/>
        <v>SPU</v>
      </c>
      <c r="C98" s="345">
        <v>416</v>
      </c>
      <c r="D98" s="345">
        <v>54.5</v>
      </c>
      <c r="E98" s="335">
        <f t="shared" si="5"/>
        <v>470.5</v>
      </c>
    </row>
    <row r="99" spans="1:5" x14ac:dyDescent="0.2">
      <c r="A99" s="344" t="s">
        <v>665</v>
      </c>
      <c r="B99" s="344" t="str">
        <f t="shared" si="4"/>
        <v>STU</v>
      </c>
      <c r="C99" s="345">
        <v>912.1</v>
      </c>
      <c r="D99" s="345">
        <v>348.2</v>
      </c>
      <c r="E99" s="335">
        <f t="shared" si="5"/>
        <v>1260.3</v>
      </c>
    </row>
    <row r="100" spans="1:5" x14ac:dyDescent="0.2">
      <c r="A100" s="344" t="s">
        <v>666</v>
      </c>
      <c r="B100" s="344" t="str">
        <f t="shared" si="4"/>
        <v>TUKE</v>
      </c>
      <c r="C100" s="345">
        <v>722.6</v>
      </c>
      <c r="D100" s="345">
        <v>121.8</v>
      </c>
      <c r="E100" s="335">
        <f t="shared" si="5"/>
        <v>844.4</v>
      </c>
    </row>
    <row r="101" spans="1:5" x14ac:dyDescent="0.2">
      <c r="A101" s="344" t="s">
        <v>667</v>
      </c>
      <c r="B101" s="344" t="str">
        <f t="shared" si="4"/>
        <v>TUZVO</v>
      </c>
      <c r="C101" s="345">
        <v>224.9</v>
      </c>
      <c r="D101" s="345">
        <v>48.8</v>
      </c>
      <c r="E101" s="335">
        <f t="shared" si="5"/>
        <v>273.7</v>
      </c>
    </row>
    <row r="102" spans="1:5" x14ac:dyDescent="0.2">
      <c r="A102" s="344" t="s">
        <v>668</v>
      </c>
      <c r="B102" s="344" t="str">
        <f t="shared" si="4"/>
        <v>TUAD</v>
      </c>
      <c r="C102" s="345">
        <v>98.7</v>
      </c>
      <c r="D102" s="345">
        <v>53.3</v>
      </c>
      <c r="E102" s="335">
        <f t="shared" si="5"/>
        <v>152</v>
      </c>
    </row>
    <row r="103" spans="1:5" x14ac:dyDescent="0.2">
      <c r="A103" s="344" t="s">
        <v>669</v>
      </c>
      <c r="B103" s="344" t="str">
        <f t="shared" si="4"/>
        <v>TvU</v>
      </c>
      <c r="C103" s="345">
        <v>271.5</v>
      </c>
      <c r="D103" s="345">
        <v>12</v>
      </c>
      <c r="E103" s="335">
        <f t="shared" si="5"/>
        <v>283.5</v>
      </c>
    </row>
    <row r="104" spans="1:5" x14ac:dyDescent="0.2">
      <c r="A104" s="344" t="s">
        <v>670</v>
      </c>
      <c r="B104" s="344" t="str">
        <f t="shared" si="4"/>
        <v>UCM</v>
      </c>
      <c r="C104" s="345">
        <v>300</v>
      </c>
      <c r="D104" s="345">
        <v>6.4</v>
      </c>
      <c r="E104" s="335">
        <f t="shared" si="5"/>
        <v>306.39999999999998</v>
      </c>
    </row>
    <row r="105" spans="1:5" x14ac:dyDescent="0.2">
      <c r="A105" s="344" t="s">
        <v>671</v>
      </c>
      <c r="B105" s="344" t="str">
        <f t="shared" si="4"/>
        <v>UJS</v>
      </c>
      <c r="C105" s="345">
        <v>121.5</v>
      </c>
      <c r="D105" s="345">
        <v>5.0999999999999996</v>
      </c>
      <c r="E105" s="335">
        <f t="shared" si="5"/>
        <v>126.6</v>
      </c>
    </row>
    <row r="106" spans="1:5" x14ac:dyDescent="0.2">
      <c r="A106" s="344" t="s">
        <v>672</v>
      </c>
      <c r="B106" s="344" t="str">
        <f t="shared" si="4"/>
        <v>UK</v>
      </c>
      <c r="C106" s="345">
        <v>2162.9</v>
      </c>
      <c r="D106" s="345">
        <v>363.2</v>
      </c>
      <c r="E106" s="335">
        <f t="shared" si="5"/>
        <v>2526.1</v>
      </c>
    </row>
    <row r="107" spans="1:5" x14ac:dyDescent="0.2">
      <c r="A107" s="344" t="s">
        <v>673</v>
      </c>
      <c r="B107" s="344" t="str">
        <f t="shared" si="4"/>
        <v>UKF</v>
      </c>
      <c r="C107" s="345">
        <v>485.4</v>
      </c>
      <c r="D107" s="345">
        <v>1.2</v>
      </c>
      <c r="E107" s="335">
        <f t="shared" si="5"/>
        <v>486.59999999999997</v>
      </c>
    </row>
    <row r="108" spans="1:5" x14ac:dyDescent="0.2">
      <c r="A108" s="344" t="s">
        <v>674</v>
      </c>
      <c r="B108" s="344" t="str">
        <f t="shared" si="4"/>
        <v>UMB</v>
      </c>
      <c r="C108" s="345">
        <v>465.6</v>
      </c>
      <c r="D108" s="345">
        <v>12.7</v>
      </c>
      <c r="E108" s="335">
        <f t="shared" si="5"/>
        <v>478.3</v>
      </c>
    </row>
    <row r="109" spans="1:5" x14ac:dyDescent="0.2">
      <c r="A109" s="344" t="s">
        <v>675</v>
      </c>
      <c r="B109" s="344" t="str">
        <f t="shared" si="4"/>
        <v>UPJŠ</v>
      </c>
      <c r="C109" s="345">
        <v>684.8</v>
      </c>
      <c r="D109" s="345">
        <v>153.5</v>
      </c>
      <c r="E109" s="335">
        <f t="shared" si="5"/>
        <v>838.3</v>
      </c>
    </row>
    <row r="110" spans="1:5" x14ac:dyDescent="0.2">
      <c r="A110" s="344" t="s">
        <v>676</v>
      </c>
      <c r="B110" s="344" t="str">
        <f t="shared" si="4"/>
        <v>UVLF</v>
      </c>
      <c r="C110" s="345">
        <v>208.9</v>
      </c>
      <c r="D110" s="345">
        <v>44.8</v>
      </c>
      <c r="E110" s="335">
        <f t="shared" si="5"/>
        <v>253.7</v>
      </c>
    </row>
    <row r="111" spans="1:5" x14ac:dyDescent="0.2">
      <c r="A111" s="344" t="s">
        <v>677</v>
      </c>
      <c r="B111" s="344" t="str">
        <f t="shared" si="4"/>
        <v>VŠMU</v>
      </c>
      <c r="C111" s="345">
        <v>198.9</v>
      </c>
      <c r="D111" s="345">
        <v>9.5</v>
      </c>
      <c r="E111" s="335">
        <f t="shared" si="5"/>
        <v>208.4</v>
      </c>
    </row>
    <row r="112" spans="1:5" x14ac:dyDescent="0.2">
      <c r="A112" s="344" t="s">
        <v>678</v>
      </c>
      <c r="B112" s="344" t="str">
        <f t="shared" si="4"/>
        <v>VŠVU</v>
      </c>
      <c r="C112" s="345">
        <v>123.4</v>
      </c>
      <c r="D112" s="345">
        <v>0.6</v>
      </c>
      <c r="E112" s="335">
        <f t="shared" si="5"/>
        <v>124</v>
      </c>
    </row>
    <row r="113" spans="1:5" x14ac:dyDescent="0.2">
      <c r="A113" s="344" t="s">
        <v>679</v>
      </c>
      <c r="B113" s="344" t="str">
        <f t="shared" si="4"/>
        <v>ŽU</v>
      </c>
      <c r="C113" s="345">
        <v>549.9</v>
      </c>
      <c r="D113" s="345">
        <v>194.5</v>
      </c>
      <c r="E113" s="335">
        <f t="shared" si="5"/>
        <v>744.4</v>
      </c>
    </row>
    <row r="114" spans="1:5" x14ac:dyDescent="0.2">
      <c r="A114" s="344" t="s">
        <v>383</v>
      </c>
      <c r="B114" s="344"/>
      <c r="C114" s="345">
        <v>9315.2999999999993</v>
      </c>
      <c r="D114" s="345">
        <v>1480.4</v>
      </c>
      <c r="E114" s="335">
        <f t="shared" si="5"/>
        <v>10795.699999999999</v>
      </c>
    </row>
  </sheetData>
  <autoFilter ref="B30:X30" xr:uid="{00000000-0009-0000-0000-000000000000}">
    <sortState xmlns:xlrd2="http://schemas.microsoft.com/office/spreadsheetml/2017/richdata2" ref="B31:X47">
      <sortCondition descending="1" ref="O30"/>
    </sortState>
  </autoFilter>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CC927-8AD3-40E7-89BD-3E71FA3BF433}">
  <dimension ref="A1:C13"/>
  <sheetViews>
    <sheetView workbookViewId="0"/>
  </sheetViews>
  <sheetFormatPr defaultColWidth="9.140625" defaultRowHeight="12.75" x14ac:dyDescent="0.2"/>
  <cols>
    <col min="1" max="1" width="12.42578125" style="320" customWidth="1"/>
    <col min="2" max="2" width="18.42578125" style="320" customWidth="1"/>
    <col min="3" max="3" width="21.140625" style="320" customWidth="1"/>
    <col min="4" max="16384" width="9.140625" style="320"/>
  </cols>
  <sheetData>
    <row r="1" spans="1:3" x14ac:dyDescent="0.2">
      <c r="A1" s="295" t="s">
        <v>680</v>
      </c>
    </row>
    <row r="2" spans="1:3" x14ac:dyDescent="0.2">
      <c r="A2" s="320" t="s">
        <v>681</v>
      </c>
      <c r="B2" s="320" t="s">
        <v>682</v>
      </c>
      <c r="C2" s="348"/>
    </row>
    <row r="3" spans="1:3" x14ac:dyDescent="0.2">
      <c r="A3" s="295"/>
    </row>
    <row r="4" spans="1:3" x14ac:dyDescent="0.2">
      <c r="A4" s="320" t="s">
        <v>683</v>
      </c>
    </row>
    <row r="5" spans="1:3" x14ac:dyDescent="0.2">
      <c r="A5" s="347" t="s">
        <v>684</v>
      </c>
      <c r="B5" s="347" t="s">
        <v>685</v>
      </c>
      <c r="C5" s="347" t="s">
        <v>686</v>
      </c>
    </row>
    <row r="6" spans="1:3" x14ac:dyDescent="0.2">
      <c r="A6" s="320">
        <v>2015</v>
      </c>
      <c r="B6" s="320">
        <v>2482</v>
      </c>
      <c r="C6" s="320">
        <v>40</v>
      </c>
    </row>
    <row r="7" spans="1:3" x14ac:dyDescent="0.2">
      <c r="A7" s="320">
        <v>2016</v>
      </c>
      <c r="B7" s="320">
        <v>2912</v>
      </c>
      <c r="C7" s="320">
        <v>64</v>
      </c>
    </row>
    <row r="8" spans="1:3" x14ac:dyDescent="0.2">
      <c r="A8" s="320">
        <v>2017</v>
      </c>
      <c r="B8" s="320">
        <v>3328</v>
      </c>
      <c r="C8" s="320">
        <v>114</v>
      </c>
    </row>
    <row r="9" spans="1:3" x14ac:dyDescent="0.2">
      <c r="A9" s="320">
        <v>2018</v>
      </c>
      <c r="B9" s="320">
        <v>3155</v>
      </c>
      <c r="C9" s="320">
        <v>236</v>
      </c>
    </row>
    <row r="10" spans="1:3" x14ac:dyDescent="0.2">
      <c r="A10" s="320">
        <v>2019</v>
      </c>
      <c r="B10" s="320">
        <v>3609</v>
      </c>
      <c r="C10" s="320">
        <v>509</v>
      </c>
    </row>
    <row r="11" spans="1:3" x14ac:dyDescent="0.2">
      <c r="A11" s="320">
        <v>2020</v>
      </c>
      <c r="B11" s="320">
        <v>3749</v>
      </c>
      <c r="C11" s="320">
        <v>1189</v>
      </c>
    </row>
    <row r="12" spans="1:3" x14ac:dyDescent="0.2">
      <c r="A12" s="320">
        <v>2021</v>
      </c>
      <c r="B12" s="320">
        <v>3696</v>
      </c>
      <c r="C12" s="320">
        <v>1831</v>
      </c>
    </row>
    <row r="13" spans="1:3" x14ac:dyDescent="0.2">
      <c r="A13" s="320">
        <v>2022</v>
      </c>
      <c r="B13" s="320">
        <v>3092</v>
      </c>
      <c r="C13" s="320">
        <v>1721</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D483D-72B8-4697-B096-C737503F2EF2}">
  <dimension ref="A1:E35"/>
  <sheetViews>
    <sheetView workbookViewId="0"/>
  </sheetViews>
  <sheetFormatPr defaultColWidth="8.85546875" defaultRowHeight="12.75" x14ac:dyDescent="0.2"/>
  <cols>
    <col min="1" max="1" width="8.85546875" style="1"/>
    <col min="2" max="2" width="58.140625" style="1" bestFit="1" customWidth="1"/>
    <col min="3" max="3" width="10.42578125" style="10" bestFit="1" customWidth="1"/>
    <col min="4" max="4" width="8.85546875" style="1"/>
    <col min="5" max="5" width="38" style="1" customWidth="1"/>
    <col min="6" max="16384" width="8.85546875" style="1"/>
  </cols>
  <sheetData>
    <row r="1" spans="1:5" x14ac:dyDescent="0.2">
      <c r="A1" s="17" t="s">
        <v>3</v>
      </c>
    </row>
    <row r="2" spans="1:5" x14ac:dyDescent="0.2">
      <c r="A2" s="1" t="s">
        <v>83</v>
      </c>
      <c r="B2" s="3" t="s">
        <v>137</v>
      </c>
    </row>
    <row r="4" spans="1:5" x14ac:dyDescent="0.2">
      <c r="A4" s="1" t="s">
        <v>138</v>
      </c>
      <c r="B4" s="9" t="s">
        <v>139</v>
      </c>
      <c r="C4" s="10">
        <v>1.1992210532766363</v>
      </c>
      <c r="D4" s="9"/>
    </row>
    <row r="5" spans="1:5" x14ac:dyDescent="0.2">
      <c r="A5" s="1" t="s">
        <v>140</v>
      </c>
      <c r="B5" s="9" t="s">
        <v>141</v>
      </c>
      <c r="C5" s="10">
        <v>1.1450628557100744</v>
      </c>
      <c r="D5" s="9"/>
    </row>
    <row r="6" spans="1:5" x14ac:dyDescent="0.2">
      <c r="A6" s="1" t="s">
        <v>142</v>
      </c>
      <c r="B6" s="9" t="s">
        <v>143</v>
      </c>
      <c r="C6" s="10">
        <v>1.088235294117647</v>
      </c>
      <c r="D6" s="9"/>
    </row>
    <row r="7" spans="1:5" x14ac:dyDescent="0.2">
      <c r="A7" s="1" t="s">
        <v>144</v>
      </c>
      <c r="B7" s="9" t="s">
        <v>145</v>
      </c>
      <c r="C7" s="10">
        <v>1.0758043992221065</v>
      </c>
      <c r="D7" s="9"/>
    </row>
    <row r="8" spans="1:5" x14ac:dyDescent="0.2">
      <c r="A8" s="1" t="s">
        <v>146</v>
      </c>
      <c r="B8" s="9" t="s">
        <v>147</v>
      </c>
      <c r="C8" s="10">
        <v>0.99605709864923997</v>
      </c>
      <c r="D8" s="9"/>
    </row>
    <row r="9" spans="1:5" ht="14.45" customHeight="1" x14ac:dyDescent="0.2">
      <c r="A9" s="1" t="s">
        <v>148</v>
      </c>
      <c r="B9" s="9" t="s">
        <v>149</v>
      </c>
      <c r="C9" s="10">
        <v>0.97601763837483801</v>
      </c>
      <c r="D9" s="9"/>
      <c r="E9" s="3"/>
    </row>
    <row r="10" spans="1:5" x14ac:dyDescent="0.2">
      <c r="A10" s="1" t="s">
        <v>150</v>
      </c>
      <c r="B10" s="9" t="s">
        <v>151</v>
      </c>
      <c r="C10" s="10">
        <v>0.90000000000000013</v>
      </c>
      <c r="D10" s="9"/>
    </row>
    <row r="11" spans="1:5" x14ac:dyDescent="0.2">
      <c r="A11" s="11" t="s">
        <v>152</v>
      </c>
      <c r="B11" s="9" t="s">
        <v>153</v>
      </c>
      <c r="C11" s="10">
        <v>0.85164843369930976</v>
      </c>
      <c r="D11" s="9"/>
    </row>
    <row r="12" spans="1:5" x14ac:dyDescent="0.2">
      <c r="A12" s="1" t="s">
        <v>154</v>
      </c>
      <c r="B12" s="9" t="s">
        <v>155</v>
      </c>
      <c r="C12" s="10">
        <v>0.83236994219653182</v>
      </c>
      <c r="D12" s="9"/>
    </row>
    <row r="13" spans="1:5" x14ac:dyDescent="0.2">
      <c r="A13" s="1" t="s">
        <v>156</v>
      </c>
      <c r="B13" s="9" t="s">
        <v>157</v>
      </c>
      <c r="C13" s="10">
        <v>0.82418313774579288</v>
      </c>
      <c r="D13" s="9"/>
    </row>
    <row r="14" spans="1:5" x14ac:dyDescent="0.2">
      <c r="A14" s="1" t="s">
        <v>158</v>
      </c>
      <c r="B14" s="9" t="s">
        <v>159</v>
      </c>
      <c r="C14" s="10">
        <v>0.80458671529991033</v>
      </c>
      <c r="D14" s="9"/>
    </row>
    <row r="15" spans="1:5" x14ac:dyDescent="0.2">
      <c r="A15" s="1" t="s">
        <v>160</v>
      </c>
      <c r="B15" s="9" t="s">
        <v>161</v>
      </c>
      <c r="C15" s="10">
        <v>0.7576425719563793</v>
      </c>
      <c r="D15" s="9"/>
    </row>
    <row r="16" spans="1:5" x14ac:dyDescent="0.2">
      <c r="A16" s="1" t="s">
        <v>162</v>
      </c>
      <c r="B16" s="9" t="s">
        <v>163</v>
      </c>
      <c r="C16" s="10">
        <v>0.74922048997772817</v>
      </c>
      <c r="D16" s="9"/>
    </row>
    <row r="17" spans="1:4" x14ac:dyDescent="0.2">
      <c r="A17" s="1" t="s">
        <v>164</v>
      </c>
      <c r="B17" s="9" t="s">
        <v>165</v>
      </c>
      <c r="C17" s="10">
        <v>0.68674698795180722</v>
      </c>
      <c r="D17" s="9"/>
    </row>
    <row r="18" spans="1:4" x14ac:dyDescent="0.2">
      <c r="A18" s="1" t="s">
        <v>166</v>
      </c>
      <c r="B18" s="9" t="s">
        <v>167</v>
      </c>
      <c r="C18" s="10">
        <v>0.65097950825247064</v>
      </c>
      <c r="D18" s="9"/>
    </row>
    <row r="19" spans="1:4" x14ac:dyDescent="0.2">
      <c r="A19" s="1" t="s">
        <v>168</v>
      </c>
      <c r="B19" s="9" t="s">
        <v>169</v>
      </c>
      <c r="C19" s="10">
        <v>0.62544167995822431</v>
      </c>
      <c r="D19" s="9"/>
    </row>
    <row r="20" spans="1:4" x14ac:dyDescent="0.2">
      <c r="A20" s="1" t="s">
        <v>170</v>
      </c>
      <c r="B20" s="9" t="s">
        <v>171</v>
      </c>
      <c r="C20" s="10">
        <v>0.62343244762322703</v>
      </c>
      <c r="D20" s="9"/>
    </row>
    <row r="21" spans="1:4" x14ac:dyDescent="0.2">
      <c r="A21" s="1" t="s">
        <v>172</v>
      </c>
      <c r="B21" s="9" t="s">
        <v>173</v>
      </c>
      <c r="C21" s="10">
        <v>0.6133333333333334</v>
      </c>
      <c r="D21" s="9"/>
    </row>
    <row r="22" spans="1:4" x14ac:dyDescent="0.2">
      <c r="A22" s="1" t="s">
        <v>174</v>
      </c>
      <c r="B22" s="9" t="s">
        <v>175</v>
      </c>
      <c r="C22" s="10">
        <v>0.5977011494252874</v>
      </c>
      <c r="D22" s="9"/>
    </row>
    <row r="23" spans="1:4" x14ac:dyDescent="0.2">
      <c r="A23" s="1" t="s">
        <v>176</v>
      </c>
      <c r="B23" s="9" t="s">
        <v>177</v>
      </c>
      <c r="C23" s="10">
        <v>0.59104194828923018</v>
      </c>
      <c r="D23" s="9"/>
    </row>
    <row r="24" spans="1:4" x14ac:dyDescent="0.2">
      <c r="A24" s="1" t="s">
        <v>178</v>
      </c>
      <c r="B24" s="9" t="s">
        <v>179</v>
      </c>
      <c r="C24" s="10">
        <v>0.45395291873497823</v>
      </c>
      <c r="D24" s="9"/>
    </row>
    <row r="25" spans="1:4" x14ac:dyDescent="0.2">
      <c r="A25" s="1" t="s">
        <v>180</v>
      </c>
      <c r="B25" s="9" t="s">
        <v>181</v>
      </c>
      <c r="C25" s="10">
        <v>0.453125</v>
      </c>
      <c r="D25" s="9"/>
    </row>
    <row r="26" spans="1:4" x14ac:dyDescent="0.2">
      <c r="A26" s="1" t="s">
        <v>182</v>
      </c>
      <c r="B26" s="9" t="s">
        <v>183</v>
      </c>
      <c r="C26" s="10">
        <v>0.42914500131818106</v>
      </c>
      <c r="D26" s="9"/>
    </row>
    <row r="27" spans="1:4" x14ac:dyDescent="0.2">
      <c r="A27" s="1" t="s">
        <v>184</v>
      </c>
      <c r="B27" s="9" t="s">
        <v>185</v>
      </c>
      <c r="C27" s="10">
        <v>0.42902210702047161</v>
      </c>
      <c r="D27" s="9"/>
    </row>
    <row r="28" spans="1:4" x14ac:dyDescent="0.2">
      <c r="A28" s="1" t="s">
        <v>186</v>
      </c>
      <c r="B28" s="9" t="s">
        <v>187</v>
      </c>
      <c r="C28" s="10">
        <v>0.41834843135838073</v>
      </c>
      <c r="D28" s="9"/>
    </row>
    <row r="29" spans="1:4" x14ac:dyDescent="0.2">
      <c r="A29" s="1" t="s">
        <v>188</v>
      </c>
      <c r="B29" s="9" t="s">
        <v>189</v>
      </c>
      <c r="C29" s="10">
        <v>0.39846291748315565</v>
      </c>
      <c r="D29" s="9"/>
    </row>
    <row r="30" spans="1:4" x14ac:dyDescent="0.2">
      <c r="A30" s="1" t="s">
        <v>190</v>
      </c>
      <c r="B30" s="9" t="s">
        <v>191</v>
      </c>
      <c r="C30" s="10">
        <v>0.37151181696738284</v>
      </c>
      <c r="D30" s="9"/>
    </row>
    <row r="31" spans="1:4" x14ac:dyDescent="0.2">
      <c r="A31" s="1" t="s">
        <v>192</v>
      </c>
      <c r="B31" s="9" t="s">
        <v>193</v>
      </c>
      <c r="C31" s="10">
        <v>0.35541866688467466</v>
      </c>
      <c r="D31" s="9"/>
    </row>
    <row r="32" spans="1:4" x14ac:dyDescent="0.2">
      <c r="A32" s="1" t="s">
        <v>194</v>
      </c>
      <c r="B32" s="9" t="s">
        <v>195</v>
      </c>
      <c r="C32" s="10">
        <v>0.33125018383004234</v>
      </c>
      <c r="D32" s="9"/>
    </row>
    <row r="33" spans="1:4" x14ac:dyDescent="0.2">
      <c r="A33" s="1" t="s">
        <v>196</v>
      </c>
      <c r="B33" s="9" t="s">
        <v>197</v>
      </c>
      <c r="C33" s="10">
        <v>0.33011131195890026</v>
      </c>
      <c r="D33" s="9"/>
    </row>
    <row r="34" spans="1:4" x14ac:dyDescent="0.2">
      <c r="A34" s="1" t="s">
        <v>198</v>
      </c>
      <c r="B34" s="9" t="s">
        <v>199</v>
      </c>
      <c r="C34" s="10">
        <v>0.32638888888888895</v>
      </c>
      <c r="D34" s="9"/>
    </row>
    <row r="35" spans="1:4" x14ac:dyDescent="0.2">
      <c r="A35" s="1" t="s">
        <v>200</v>
      </c>
      <c r="B35" s="9" t="s">
        <v>201</v>
      </c>
      <c r="C35" s="10">
        <v>0.29166666666666669</v>
      </c>
      <c r="D35" s="9"/>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2EF73-453D-4D79-A5F2-77EDB96D4325}">
  <dimension ref="A1:C14"/>
  <sheetViews>
    <sheetView workbookViewId="0"/>
  </sheetViews>
  <sheetFormatPr defaultColWidth="9.140625" defaultRowHeight="12.75" x14ac:dyDescent="0.2"/>
  <cols>
    <col min="1" max="1" width="17.42578125" style="100" customWidth="1"/>
    <col min="2" max="2" width="15.42578125" style="100" customWidth="1"/>
    <col min="3" max="3" width="9.140625" style="100"/>
    <col min="4" max="4" width="8" style="100" customWidth="1"/>
    <col min="5" max="6" width="15.7109375" style="100" bestFit="1" customWidth="1"/>
    <col min="7" max="16384" width="9.140625" style="100"/>
  </cols>
  <sheetData>
    <row r="1" spans="1:3" x14ac:dyDescent="0.2">
      <c r="A1" s="17" t="s">
        <v>687</v>
      </c>
    </row>
    <row r="2" spans="1:3" x14ac:dyDescent="0.2">
      <c r="A2" s="100" t="s">
        <v>83</v>
      </c>
      <c r="B2" s="100" t="s">
        <v>688</v>
      </c>
      <c r="C2" s="348"/>
    </row>
    <row r="4" spans="1:3" x14ac:dyDescent="0.2">
      <c r="A4" s="349"/>
      <c r="B4" s="349" t="s">
        <v>689</v>
      </c>
      <c r="C4" s="349" t="s">
        <v>690</v>
      </c>
    </row>
    <row r="5" spans="1:3" x14ac:dyDescent="0.2">
      <c r="A5" s="350" t="s">
        <v>691</v>
      </c>
      <c r="B5" s="351">
        <v>1.2015487263012015E-2</v>
      </c>
      <c r="C5" s="351">
        <v>1.0370880752690726E-2</v>
      </c>
    </row>
    <row r="6" spans="1:3" x14ac:dyDescent="0.2">
      <c r="A6" s="350" t="s">
        <v>692</v>
      </c>
      <c r="B6" s="351">
        <v>1.3729944423013729E-2</v>
      </c>
      <c r="C6" s="351">
        <v>1.1523200836323029E-2</v>
      </c>
    </row>
    <row r="7" spans="1:3" x14ac:dyDescent="0.2">
      <c r="A7" s="350" t="s">
        <v>675</v>
      </c>
      <c r="B7" s="351">
        <v>1.3972825854013974E-2</v>
      </c>
      <c r="C7" s="351">
        <v>1.4766328494380955E-2</v>
      </c>
    </row>
    <row r="8" spans="1:3" x14ac:dyDescent="0.2">
      <c r="A8" s="350" t="s">
        <v>693</v>
      </c>
      <c r="B8" s="351">
        <v>1.5815867301015817E-2</v>
      </c>
      <c r="C8" s="351">
        <v>1.3293259521490176E-2</v>
      </c>
    </row>
    <row r="9" spans="1:3" x14ac:dyDescent="0.2">
      <c r="A9" s="350" t="s">
        <v>664</v>
      </c>
      <c r="B9" s="351">
        <v>1.9573385910019572E-2</v>
      </c>
      <c r="C9" s="351">
        <v>1.9945829076480792E-2</v>
      </c>
    </row>
    <row r="10" spans="1:3" x14ac:dyDescent="0.2">
      <c r="A10" s="350" t="s">
        <v>694</v>
      </c>
      <c r="B10" s="351">
        <v>2.0944951638020945E-2</v>
      </c>
      <c r="C10" s="351">
        <v>2.0943714509729382E-2</v>
      </c>
    </row>
    <row r="11" spans="1:3" x14ac:dyDescent="0.2">
      <c r="A11" s="350" t="s">
        <v>695</v>
      </c>
      <c r="B11" s="351">
        <v>2.5088223108025089E-2</v>
      </c>
      <c r="C11" s="351">
        <v>2.2499940602057546E-2</v>
      </c>
    </row>
    <row r="12" spans="1:3" x14ac:dyDescent="0.2">
      <c r="A12" s="350" t="s">
        <v>696</v>
      </c>
      <c r="B12" s="351">
        <v>2.5402540254025403E-2</v>
      </c>
      <c r="C12" s="351">
        <v>2.6550880277507186E-2</v>
      </c>
    </row>
    <row r="13" spans="1:3" x14ac:dyDescent="0.2">
      <c r="A13" s="350" t="s">
        <v>697</v>
      </c>
      <c r="B13" s="351">
        <v>2.718843312902719E-2</v>
      </c>
      <c r="C13" s="351">
        <v>2.2808809902824967E-2</v>
      </c>
    </row>
    <row r="14" spans="1:3" x14ac:dyDescent="0.2">
      <c r="A14" s="350" t="s">
        <v>686</v>
      </c>
      <c r="B14" s="351">
        <v>3.5203520352035202E-2</v>
      </c>
      <c r="C14" s="351">
        <v>2.9366342749887146E-2</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C1B1B-E605-43B9-BF67-2A38893D4097}">
  <dimension ref="A1:I27"/>
  <sheetViews>
    <sheetView zoomScaleNormal="100" workbookViewId="0">
      <selection activeCell="H16" sqref="H16"/>
    </sheetView>
  </sheetViews>
  <sheetFormatPr defaultColWidth="9.140625" defaultRowHeight="12.75" x14ac:dyDescent="0.2"/>
  <cols>
    <col min="1" max="1" width="19.42578125" style="76" customWidth="1"/>
    <col min="2" max="8" width="11.28515625" style="76" customWidth="1"/>
    <col min="9" max="9" width="12.85546875" style="76" customWidth="1"/>
    <col min="10" max="16384" width="9.140625" style="76"/>
  </cols>
  <sheetData>
    <row r="1" spans="1:8" x14ac:dyDescent="0.2">
      <c r="A1" s="75" t="s">
        <v>31</v>
      </c>
    </row>
    <row r="2" spans="1:8" x14ac:dyDescent="0.2">
      <c r="A2" s="76" t="s">
        <v>83</v>
      </c>
      <c r="B2" s="78" t="s">
        <v>698</v>
      </c>
    </row>
    <row r="4" spans="1:8" x14ac:dyDescent="0.2">
      <c r="A4" s="255" t="s">
        <v>699</v>
      </c>
      <c r="B4" s="255">
        <v>2017</v>
      </c>
      <c r="C4" s="255">
        <v>2018</v>
      </c>
      <c r="D4" s="255">
        <v>2019</v>
      </c>
      <c r="E4" s="255">
        <v>2020</v>
      </c>
      <c r="F4" s="255">
        <v>2021</v>
      </c>
      <c r="G4" s="255">
        <v>2022</v>
      </c>
      <c r="H4" s="255">
        <v>2023</v>
      </c>
    </row>
    <row r="5" spans="1:8" x14ac:dyDescent="0.2">
      <c r="A5" s="76" t="s">
        <v>700</v>
      </c>
      <c r="B5" s="81">
        <v>45712339</v>
      </c>
      <c r="C5" s="81">
        <v>49230969</v>
      </c>
      <c r="D5" s="81">
        <v>51721189</v>
      </c>
      <c r="E5" s="81">
        <v>65100635</v>
      </c>
      <c r="F5" s="81">
        <v>63288365</v>
      </c>
      <c r="G5" s="81">
        <v>64643077</v>
      </c>
      <c r="H5" s="81">
        <v>75572255</v>
      </c>
    </row>
    <row r="6" spans="1:8" x14ac:dyDescent="0.2">
      <c r="A6" s="76" t="s">
        <v>701</v>
      </c>
      <c r="B6" s="81">
        <v>9435190</v>
      </c>
      <c r="C6" s="81">
        <v>9537572</v>
      </c>
      <c r="D6" s="81">
        <v>10072589</v>
      </c>
      <c r="E6" s="81">
        <v>10971983</v>
      </c>
      <c r="F6" s="81">
        <v>11415723</v>
      </c>
      <c r="G6" s="81">
        <v>11573913</v>
      </c>
      <c r="H6" s="81">
        <v>12657608</v>
      </c>
    </row>
    <row r="7" spans="1:8" x14ac:dyDescent="0.2">
      <c r="A7" s="76" t="s">
        <v>702</v>
      </c>
      <c r="B7" s="81">
        <v>4183706</v>
      </c>
      <c r="C7" s="81">
        <v>4436496</v>
      </c>
      <c r="D7" s="81">
        <v>4552396</v>
      </c>
      <c r="E7" s="81">
        <v>4676289</v>
      </c>
      <c r="F7" s="81">
        <v>4657128</v>
      </c>
      <c r="G7" s="81">
        <v>4340773</v>
      </c>
      <c r="H7" s="81">
        <v>10347739</v>
      </c>
    </row>
    <row r="8" spans="1:8" x14ac:dyDescent="0.2">
      <c r="B8" s="84"/>
      <c r="C8" s="84"/>
      <c r="D8" s="84"/>
      <c r="E8" s="84"/>
      <c r="F8" s="84"/>
      <c r="G8" s="84"/>
      <c r="H8" s="84"/>
    </row>
    <row r="24" spans="1:9" x14ac:dyDescent="0.2">
      <c r="A24" s="88"/>
    </row>
    <row r="26" spans="1:9" x14ac:dyDescent="0.2">
      <c r="B26" s="84"/>
      <c r="C26" s="84"/>
      <c r="D26" s="84"/>
      <c r="E26" s="84"/>
      <c r="F26" s="84"/>
      <c r="G26" s="84"/>
      <c r="H26" s="84"/>
      <c r="I26" s="84"/>
    </row>
    <row r="27" spans="1:9" x14ac:dyDescent="0.2">
      <c r="B27" s="84"/>
      <c r="C27" s="84"/>
      <c r="D27" s="84"/>
      <c r="E27" s="84"/>
      <c r="F27" s="84"/>
      <c r="G27" s="84"/>
      <c r="H27" s="84"/>
      <c r="I27" s="84"/>
    </row>
  </sheetData>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9E354-0510-49EC-9398-DA3359D3ADB7}">
  <dimension ref="A1:J84"/>
  <sheetViews>
    <sheetView zoomScaleNormal="100" workbookViewId="0"/>
  </sheetViews>
  <sheetFormatPr defaultColWidth="8.7109375" defaultRowHeight="12.75" x14ac:dyDescent="0.2"/>
  <cols>
    <col min="1" max="1" width="21.85546875" style="90" customWidth="1"/>
    <col min="2" max="8" width="12.140625" style="90" customWidth="1"/>
    <col min="9" max="9" width="13.140625" style="90" customWidth="1"/>
    <col min="10" max="16384" width="8.7109375" style="90"/>
  </cols>
  <sheetData>
    <row r="1" spans="1:10" x14ac:dyDescent="0.2">
      <c r="A1" s="89" t="s">
        <v>32</v>
      </c>
    </row>
    <row r="2" spans="1:10" x14ac:dyDescent="0.2">
      <c r="A2" s="90" t="s">
        <v>83</v>
      </c>
      <c r="B2" s="525" t="s">
        <v>698</v>
      </c>
    </row>
    <row r="4" spans="1:10" x14ac:dyDescent="0.2">
      <c r="A4" s="353"/>
      <c r="B4" s="354">
        <v>2017</v>
      </c>
      <c r="C4" s="354">
        <v>2018</v>
      </c>
      <c r="D4" s="354">
        <v>2019</v>
      </c>
      <c r="E4" s="354">
        <v>2020</v>
      </c>
      <c r="F4" s="354">
        <v>2021</v>
      </c>
      <c r="G4" s="354">
        <v>2022</v>
      </c>
      <c r="H4" s="354">
        <v>2023</v>
      </c>
      <c r="J4" s="89"/>
    </row>
    <row r="5" spans="1:10" x14ac:dyDescent="0.2">
      <c r="A5" s="90" t="s">
        <v>703</v>
      </c>
      <c r="B5" s="92">
        <v>1058795</v>
      </c>
      <c r="C5" s="92">
        <f>116597+1071098</f>
        <v>1187695</v>
      </c>
      <c r="D5" s="92">
        <v>1189695</v>
      </c>
      <c r="E5" s="92">
        <v>1406714</v>
      </c>
      <c r="F5" s="92">
        <v>1401912</v>
      </c>
      <c r="G5" s="92">
        <v>1461994</v>
      </c>
      <c r="H5" s="92">
        <v>1375000</v>
      </c>
      <c r="J5" s="91"/>
    </row>
    <row r="6" spans="1:10" x14ac:dyDescent="0.2">
      <c r="A6" s="90" t="s">
        <v>574</v>
      </c>
      <c r="B6" s="92">
        <v>4516769</v>
      </c>
      <c r="C6" s="92">
        <f>1177805+3338964</f>
        <v>4516769</v>
      </c>
      <c r="D6" s="92">
        <v>4516769</v>
      </c>
      <c r="E6" s="92">
        <v>4516769</v>
      </c>
      <c r="F6" s="92">
        <v>4516769</v>
      </c>
      <c r="G6" s="92">
        <v>4516769</v>
      </c>
      <c r="H6" s="92">
        <v>4742608</v>
      </c>
      <c r="J6" s="91"/>
    </row>
    <row r="7" spans="1:10" x14ac:dyDescent="0.2">
      <c r="A7" s="90" t="s">
        <v>704</v>
      </c>
      <c r="B7" s="92">
        <v>302430</v>
      </c>
      <c r="C7" s="92">
        <f>184900+120600</f>
        <v>305500</v>
      </c>
      <c r="D7" s="92">
        <v>305500</v>
      </c>
      <c r="E7" s="92">
        <v>305500</v>
      </c>
      <c r="F7" s="92">
        <v>305500</v>
      </c>
      <c r="G7" s="92">
        <v>305500</v>
      </c>
      <c r="H7" s="92">
        <v>305500</v>
      </c>
      <c r="J7" s="91"/>
    </row>
    <row r="8" spans="1:10" x14ac:dyDescent="0.2">
      <c r="A8" s="90" t="s">
        <v>705</v>
      </c>
      <c r="B8" s="92">
        <v>249155</v>
      </c>
      <c r="C8" s="92">
        <f>67994+12725+103126+24363</f>
        <v>208208</v>
      </c>
      <c r="D8" s="92">
        <v>220875</v>
      </c>
      <c r="E8" s="92">
        <v>0</v>
      </c>
      <c r="F8" s="92">
        <v>243895</v>
      </c>
      <c r="G8" s="92">
        <v>163200</v>
      </c>
      <c r="H8" s="92">
        <f>238800+40000</f>
        <v>278800</v>
      </c>
      <c r="J8" s="91"/>
    </row>
    <row r="9" spans="1:10" x14ac:dyDescent="0.2">
      <c r="A9" s="90" t="s">
        <v>706</v>
      </c>
      <c r="B9" s="92">
        <f>15000+11250</f>
        <v>26250</v>
      </c>
      <c r="C9" s="92">
        <v>15000</v>
      </c>
      <c r="D9" s="92">
        <v>15000</v>
      </c>
      <c r="E9" s="92">
        <v>15000</v>
      </c>
      <c r="F9" s="92">
        <v>9375</v>
      </c>
      <c r="G9" s="92"/>
      <c r="H9" s="92"/>
      <c r="J9" s="91"/>
    </row>
    <row r="10" spans="1:10" x14ac:dyDescent="0.2">
      <c r="A10" s="90" t="s">
        <v>707</v>
      </c>
      <c r="B10" s="92"/>
      <c r="C10" s="92"/>
      <c r="D10" s="92"/>
      <c r="E10" s="92">
        <v>69000</v>
      </c>
      <c r="F10" s="92">
        <v>46200</v>
      </c>
      <c r="G10" s="92">
        <v>36000</v>
      </c>
      <c r="H10" s="92">
        <v>36000</v>
      </c>
      <c r="J10" s="91"/>
    </row>
    <row r="11" spans="1:10" x14ac:dyDescent="0.2">
      <c r="A11" s="90" t="s">
        <v>708</v>
      </c>
      <c r="B11" s="92"/>
      <c r="C11" s="92"/>
      <c r="D11" s="92"/>
      <c r="E11" s="92"/>
      <c r="F11" s="92">
        <v>146592</v>
      </c>
      <c r="G11" s="92">
        <v>279000</v>
      </c>
      <c r="H11" s="92">
        <f>244200+194500</f>
        <v>438700</v>
      </c>
      <c r="J11" s="91"/>
    </row>
    <row r="12" spans="1:10" x14ac:dyDescent="0.2">
      <c r="A12" s="90" t="s">
        <v>709</v>
      </c>
      <c r="B12" s="92"/>
      <c r="C12" s="92"/>
      <c r="D12" s="92"/>
      <c r="E12" s="92">
        <v>60000</v>
      </c>
      <c r="F12" s="92">
        <v>82180</v>
      </c>
      <c r="G12" s="92">
        <v>75150</v>
      </c>
      <c r="H12" s="92">
        <v>88000</v>
      </c>
      <c r="J12" s="91"/>
    </row>
    <row r="13" spans="1:10" x14ac:dyDescent="0.2">
      <c r="A13" s="90" t="s">
        <v>710</v>
      </c>
      <c r="B13" s="92">
        <v>3260206</v>
      </c>
      <c r="C13" s="92">
        <v>3304400</v>
      </c>
      <c r="D13" s="92">
        <v>3824750</v>
      </c>
      <c r="E13" s="92">
        <v>4599000</v>
      </c>
      <c r="F13" s="92">
        <v>4663300</v>
      </c>
      <c r="G13" s="92">
        <f>4811450-G12</f>
        <v>4736300</v>
      </c>
      <c r="H13" s="92">
        <f>5188000+205000</f>
        <v>5393000</v>
      </c>
      <c r="J13" s="91"/>
    </row>
    <row r="14" spans="1:10" x14ac:dyDescent="0.2">
      <c r="A14" s="90" t="s">
        <v>711</v>
      </c>
      <c r="B14" s="93">
        <v>0.155</v>
      </c>
      <c r="C14" s="93">
        <v>0.14599999999999999</v>
      </c>
      <c r="D14" s="93">
        <v>0.14699999999999999</v>
      </c>
      <c r="E14" s="93">
        <v>0.129</v>
      </c>
      <c r="F14" s="93">
        <v>0.13800000000000001</v>
      </c>
      <c r="G14" s="93">
        <v>0.13700000000000001</v>
      </c>
      <c r="H14" s="93">
        <v>0.123</v>
      </c>
      <c r="J14" s="91"/>
    </row>
    <row r="17" spans="1:10" x14ac:dyDescent="0.2">
      <c r="A17" s="89"/>
      <c r="B17" s="92"/>
      <c r="C17" s="92"/>
      <c r="D17" s="92"/>
      <c r="E17" s="92"/>
      <c r="F17" s="92"/>
      <c r="G17" s="92"/>
      <c r="H17" s="92"/>
    </row>
    <row r="22" spans="1:10" x14ac:dyDescent="0.2">
      <c r="I22" s="89"/>
    </row>
    <row r="23" spans="1:10" x14ac:dyDescent="0.2">
      <c r="I23" s="91"/>
    </row>
    <row r="24" spans="1:10" x14ac:dyDescent="0.2">
      <c r="I24" s="91"/>
      <c r="J24" s="89"/>
    </row>
    <row r="25" spans="1:10" x14ac:dyDescent="0.2">
      <c r="I25" s="91"/>
    </row>
    <row r="26" spans="1:10" x14ac:dyDescent="0.2">
      <c r="I26" s="91"/>
    </row>
    <row r="27" spans="1:10" x14ac:dyDescent="0.2">
      <c r="I27" s="91"/>
      <c r="J27" s="89"/>
    </row>
    <row r="28" spans="1:10" x14ac:dyDescent="0.2">
      <c r="I28" s="91"/>
      <c r="J28" s="89"/>
    </row>
    <row r="29" spans="1:10" x14ac:dyDescent="0.2">
      <c r="I29" s="91"/>
      <c r="J29" s="89"/>
    </row>
    <row r="30" spans="1:10" x14ac:dyDescent="0.2">
      <c r="I30" s="91"/>
      <c r="J30" s="89"/>
    </row>
    <row r="31" spans="1:10" x14ac:dyDescent="0.2">
      <c r="I31" s="91"/>
      <c r="J31" s="89"/>
    </row>
    <row r="32" spans="1:10" x14ac:dyDescent="0.2">
      <c r="I32" s="91"/>
    </row>
    <row r="36" spans="1:1" x14ac:dyDescent="0.2">
      <c r="A36" s="88"/>
    </row>
    <row r="73" spans="2:9" x14ac:dyDescent="0.2">
      <c r="C73" s="89"/>
      <c r="D73" s="89"/>
      <c r="E73" s="89"/>
      <c r="F73" s="89"/>
      <c r="G73" s="89"/>
      <c r="H73" s="89"/>
      <c r="I73" s="89"/>
    </row>
    <row r="74" spans="2:9" x14ac:dyDescent="0.2">
      <c r="E74" s="92"/>
      <c r="F74" s="92"/>
      <c r="G74" s="92"/>
      <c r="H74" s="92"/>
      <c r="I74" s="92"/>
    </row>
    <row r="75" spans="2:9" x14ac:dyDescent="0.2">
      <c r="B75" s="89"/>
      <c r="E75" s="92"/>
      <c r="F75" s="92"/>
      <c r="G75" s="92"/>
      <c r="H75" s="92"/>
      <c r="I75" s="92"/>
    </row>
    <row r="76" spans="2:9" x14ac:dyDescent="0.2">
      <c r="E76" s="92"/>
      <c r="F76" s="92"/>
      <c r="G76" s="92"/>
      <c r="H76" s="92"/>
      <c r="I76" s="92"/>
    </row>
    <row r="77" spans="2:9" x14ac:dyDescent="0.2">
      <c r="B77" s="89"/>
      <c r="E77" s="92"/>
      <c r="F77" s="92"/>
      <c r="G77" s="92"/>
      <c r="H77" s="92"/>
      <c r="I77" s="92"/>
    </row>
    <row r="78" spans="2:9" x14ac:dyDescent="0.2">
      <c r="B78" s="89"/>
      <c r="E78" s="92"/>
      <c r="F78" s="92"/>
      <c r="G78" s="92"/>
      <c r="H78" s="92"/>
      <c r="I78" s="92"/>
    </row>
    <row r="79" spans="2:9" x14ac:dyDescent="0.2">
      <c r="B79" s="89"/>
      <c r="E79" s="92"/>
      <c r="F79" s="92"/>
      <c r="G79" s="92"/>
      <c r="H79" s="92"/>
      <c r="I79" s="92"/>
    </row>
    <row r="80" spans="2:9" x14ac:dyDescent="0.2">
      <c r="B80" s="89"/>
      <c r="E80" s="92"/>
      <c r="F80" s="92"/>
      <c r="G80" s="92"/>
      <c r="H80" s="92"/>
      <c r="I80" s="92"/>
    </row>
    <row r="81" spans="2:9" x14ac:dyDescent="0.2">
      <c r="B81" s="89"/>
      <c r="E81" s="92"/>
      <c r="F81" s="92"/>
      <c r="G81" s="92"/>
      <c r="H81" s="92"/>
      <c r="I81" s="92"/>
    </row>
    <row r="82" spans="2:9" x14ac:dyDescent="0.2">
      <c r="E82" s="92"/>
      <c r="F82" s="92"/>
      <c r="G82" s="92"/>
      <c r="H82" s="92"/>
      <c r="I82" s="92"/>
    </row>
    <row r="83" spans="2:9" x14ac:dyDescent="0.2">
      <c r="B83" s="89"/>
      <c r="C83" s="186"/>
      <c r="D83" s="186"/>
      <c r="E83" s="186"/>
      <c r="F83" s="187"/>
      <c r="G83" s="187"/>
      <c r="H83" s="187"/>
      <c r="I83" s="187"/>
    </row>
    <row r="84" spans="2:9" x14ac:dyDescent="0.2">
      <c r="B84" s="89"/>
      <c r="C84" s="92"/>
      <c r="D84" s="92"/>
      <c r="E84" s="92"/>
      <c r="F84" s="92"/>
      <c r="G84" s="92"/>
      <c r="H84" s="92"/>
      <c r="I84" s="92"/>
    </row>
  </sheetData>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D2448-19E6-47E0-BAE3-3E1A585AE2C5}">
  <dimension ref="A1:G24"/>
  <sheetViews>
    <sheetView zoomScaleNormal="100" workbookViewId="0"/>
  </sheetViews>
  <sheetFormatPr defaultColWidth="9.140625" defaultRowHeight="12.75" x14ac:dyDescent="0.2"/>
  <cols>
    <col min="1" max="1" width="21.85546875" style="76" customWidth="1"/>
    <col min="2" max="2" width="13" style="76" customWidth="1"/>
    <col min="3" max="6" width="12.5703125" style="76" customWidth="1"/>
    <col min="7" max="7" width="9.140625" style="76"/>
    <col min="8" max="8" width="11.140625" style="76" customWidth="1"/>
    <col min="9" max="10" width="13.85546875" style="76" customWidth="1"/>
    <col min="11" max="16384" width="9.140625" style="76"/>
  </cols>
  <sheetData>
    <row r="1" spans="1:7" x14ac:dyDescent="0.2">
      <c r="A1" s="75" t="s">
        <v>33</v>
      </c>
    </row>
    <row r="2" spans="1:7" x14ac:dyDescent="0.2">
      <c r="A2" s="76" t="s">
        <v>83</v>
      </c>
      <c r="B2" s="76" t="s">
        <v>712</v>
      </c>
      <c r="D2" s="90"/>
    </row>
    <row r="4" spans="1:7" x14ac:dyDescent="0.2">
      <c r="A4" s="355">
        <v>2021</v>
      </c>
      <c r="B4" s="355" t="s">
        <v>351</v>
      </c>
      <c r="C4" s="355" t="s">
        <v>713</v>
      </c>
      <c r="D4" s="94"/>
      <c r="E4" s="94"/>
      <c r="F4" s="94"/>
      <c r="G4" s="95"/>
    </row>
    <row r="5" spans="1:7" x14ac:dyDescent="0.2">
      <c r="A5" s="76" t="s">
        <v>714</v>
      </c>
      <c r="B5" s="84">
        <v>111433858.40919745</v>
      </c>
      <c r="D5" s="96"/>
      <c r="E5" s="96"/>
      <c r="F5" s="96"/>
      <c r="G5" s="95"/>
    </row>
    <row r="6" spans="1:7" x14ac:dyDescent="0.2">
      <c r="A6" s="79" t="s">
        <v>715</v>
      </c>
      <c r="B6" s="99">
        <f>B5-C6</f>
        <v>86991495.455997646</v>
      </c>
      <c r="C6" s="84">
        <v>24442362.953199804</v>
      </c>
      <c r="D6" s="96"/>
      <c r="E6" s="96"/>
      <c r="F6" s="96"/>
      <c r="G6" s="95"/>
    </row>
    <row r="7" spans="1:7" x14ac:dyDescent="0.2">
      <c r="A7" s="79" t="s">
        <v>716</v>
      </c>
      <c r="B7" s="99">
        <f>B5-C6</f>
        <v>86991495.455997646</v>
      </c>
      <c r="D7" s="96"/>
      <c r="E7" s="96"/>
      <c r="F7" s="96"/>
      <c r="G7" s="95"/>
    </row>
    <row r="8" spans="1:7" x14ac:dyDescent="0.2">
      <c r="A8" s="79" t="s">
        <v>710</v>
      </c>
      <c r="B8" s="99">
        <f t="shared" ref="B8:B16" si="0">B7-C8</f>
        <v>82328195.455997646</v>
      </c>
      <c r="C8" s="99">
        <v>4663300</v>
      </c>
      <c r="D8" s="96"/>
      <c r="E8" s="96"/>
      <c r="F8" s="96"/>
      <c r="G8" s="95"/>
    </row>
    <row r="9" spans="1:7" x14ac:dyDescent="0.2">
      <c r="A9" s="79" t="s">
        <v>717</v>
      </c>
      <c r="B9" s="99">
        <f t="shared" si="0"/>
        <v>82246015.455997646</v>
      </c>
      <c r="C9" s="99">
        <v>82180</v>
      </c>
    </row>
    <row r="10" spans="1:7" x14ac:dyDescent="0.2">
      <c r="A10" s="79" t="s">
        <v>708</v>
      </c>
      <c r="B10" s="99">
        <f t="shared" si="0"/>
        <v>82099423.455997646</v>
      </c>
      <c r="C10" s="99">
        <v>146592</v>
      </c>
    </row>
    <row r="11" spans="1:7" x14ac:dyDescent="0.2">
      <c r="A11" s="79" t="s">
        <v>718</v>
      </c>
      <c r="B11" s="99">
        <f t="shared" si="0"/>
        <v>82053223.455997646</v>
      </c>
      <c r="C11" s="99">
        <v>46200</v>
      </c>
    </row>
    <row r="12" spans="1:7" x14ac:dyDescent="0.2">
      <c r="A12" s="79" t="s">
        <v>706</v>
      </c>
      <c r="B12" s="99">
        <f t="shared" si="0"/>
        <v>82043848.455997646</v>
      </c>
      <c r="C12" s="99">
        <v>9375</v>
      </c>
      <c r="D12" s="84">
        <f>SUM(C8:C16)</f>
        <v>11415723</v>
      </c>
    </row>
    <row r="13" spans="1:7" x14ac:dyDescent="0.2">
      <c r="A13" s="79" t="s">
        <v>705</v>
      </c>
      <c r="B13" s="99">
        <f t="shared" si="0"/>
        <v>81799953.455997646</v>
      </c>
      <c r="C13" s="99">
        <v>243895</v>
      </c>
    </row>
    <row r="14" spans="1:7" x14ac:dyDescent="0.2">
      <c r="A14" s="79" t="s">
        <v>704</v>
      </c>
      <c r="B14" s="99">
        <f t="shared" si="0"/>
        <v>81494453.455997646</v>
      </c>
      <c r="C14" s="99">
        <v>305500</v>
      </c>
    </row>
    <row r="15" spans="1:7" x14ac:dyDescent="0.2">
      <c r="A15" s="79" t="s">
        <v>574</v>
      </c>
      <c r="B15" s="99">
        <f t="shared" si="0"/>
        <v>76977684.455997646</v>
      </c>
      <c r="C15" s="99">
        <v>4516769</v>
      </c>
    </row>
    <row r="16" spans="1:7" x14ac:dyDescent="0.2">
      <c r="A16" s="79" t="s">
        <v>703</v>
      </c>
      <c r="B16" s="99">
        <f t="shared" si="0"/>
        <v>75575772.455997646</v>
      </c>
      <c r="C16" s="99">
        <v>1401912</v>
      </c>
    </row>
    <row r="17" spans="1:3" x14ac:dyDescent="0.2">
      <c r="A17" s="80" t="s">
        <v>573</v>
      </c>
      <c r="B17" s="99">
        <f>B7-D12</f>
        <v>75575772.455997646</v>
      </c>
    </row>
    <row r="18" spans="1:3" x14ac:dyDescent="0.2">
      <c r="A18" s="79" t="s">
        <v>719</v>
      </c>
      <c r="B18" s="99">
        <f>B17-C18</f>
        <v>61299509.039059691</v>
      </c>
      <c r="C18" s="84">
        <f>(B17/100)*18.89</f>
        <v>14276263.416937957</v>
      </c>
    </row>
    <row r="19" spans="1:3" x14ac:dyDescent="0.2">
      <c r="A19" s="99" t="s">
        <v>720</v>
      </c>
      <c r="B19" s="99">
        <f>B18-C19</f>
        <v>42909656.32734178</v>
      </c>
      <c r="C19" s="84">
        <f>(B18/100)*30</f>
        <v>18389852.711717907</v>
      </c>
    </row>
    <row r="20" spans="1:3" x14ac:dyDescent="0.2">
      <c r="A20" s="84" t="s">
        <v>721</v>
      </c>
      <c r="B20" s="84">
        <f>(B18/100)*70</f>
        <v>42909656.32734178</v>
      </c>
    </row>
    <row r="24" spans="1:3" x14ac:dyDescent="0.2">
      <c r="A24" s="97"/>
    </row>
  </sheetData>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4B6EE-CAB3-4C8D-9D2B-0E8EE58236D5}">
  <dimension ref="A1:H24"/>
  <sheetViews>
    <sheetView zoomScale="98" zoomScaleNormal="98" workbookViewId="0"/>
  </sheetViews>
  <sheetFormatPr defaultColWidth="9.140625" defaultRowHeight="12.75" x14ac:dyDescent="0.2"/>
  <cols>
    <col min="1" max="1" width="10.5703125" style="76" customWidth="1"/>
    <col min="2" max="2" width="10.140625" style="76" customWidth="1"/>
    <col min="3" max="4" width="9.140625" style="76"/>
    <col min="5" max="5" width="10" style="76" customWidth="1"/>
    <col min="6" max="6" width="11.85546875" style="76" customWidth="1"/>
    <col min="7" max="7" width="15.7109375" style="76" customWidth="1"/>
    <col min="8" max="8" width="11.7109375" style="76" customWidth="1"/>
    <col min="9" max="9" width="15.85546875" style="76" customWidth="1"/>
    <col min="10" max="16384" width="9.140625" style="76"/>
  </cols>
  <sheetData>
    <row r="1" spans="1:8" x14ac:dyDescent="0.2">
      <c r="A1" s="17" t="s">
        <v>34</v>
      </c>
    </row>
    <row r="2" spans="1:8" x14ac:dyDescent="0.2">
      <c r="A2" s="100" t="s">
        <v>83</v>
      </c>
      <c r="B2" s="76" t="s">
        <v>722</v>
      </c>
    </row>
    <row r="3" spans="1:8" x14ac:dyDescent="0.2">
      <c r="A3" s="17"/>
    </row>
    <row r="4" spans="1:8" ht="39.950000000000003" customHeight="1" x14ac:dyDescent="0.2">
      <c r="A4" s="357" t="s">
        <v>723</v>
      </c>
      <c r="B4" s="357" t="s">
        <v>724</v>
      </c>
      <c r="E4" s="70"/>
      <c r="F4" s="70"/>
      <c r="G4" s="70"/>
      <c r="H4" s="70"/>
    </row>
    <row r="5" spans="1:8" x14ac:dyDescent="0.2">
      <c r="A5" s="98" t="s">
        <v>725</v>
      </c>
      <c r="B5" s="98">
        <v>1</v>
      </c>
      <c r="E5" s="102"/>
      <c r="F5" s="98"/>
      <c r="G5" s="98"/>
      <c r="H5" s="98"/>
    </row>
    <row r="6" spans="1:8" x14ac:dyDescent="0.2">
      <c r="A6" s="98" t="s">
        <v>726</v>
      </c>
      <c r="B6" s="98">
        <v>6</v>
      </c>
      <c r="E6" s="102"/>
      <c r="F6" s="98"/>
      <c r="G6" s="98"/>
      <c r="H6" s="98"/>
    </row>
    <row r="7" spans="1:8" x14ac:dyDescent="0.2">
      <c r="A7" s="98" t="s">
        <v>727</v>
      </c>
      <c r="B7" s="98">
        <v>15</v>
      </c>
      <c r="E7" s="102"/>
      <c r="F7" s="98"/>
      <c r="G7" s="98"/>
      <c r="H7" s="98"/>
    </row>
    <row r="8" spans="1:8" x14ac:dyDescent="0.2">
      <c r="A8" s="98" t="s">
        <v>728</v>
      </c>
      <c r="B8" s="98">
        <v>16</v>
      </c>
      <c r="E8" s="102"/>
      <c r="F8" s="98"/>
      <c r="G8" s="98"/>
      <c r="H8" s="98"/>
    </row>
    <row r="9" spans="1:8" x14ac:dyDescent="0.2">
      <c r="A9" s="98" t="s">
        <v>729</v>
      </c>
      <c r="B9" s="98">
        <v>6</v>
      </c>
      <c r="E9" s="102"/>
      <c r="F9" s="98"/>
      <c r="G9" s="98"/>
      <c r="H9" s="98"/>
    </row>
    <row r="10" spans="1:8" x14ac:dyDescent="0.2">
      <c r="A10" s="98" t="s">
        <v>730</v>
      </c>
      <c r="B10" s="98">
        <v>1</v>
      </c>
      <c r="E10" s="102"/>
      <c r="F10" s="98"/>
      <c r="G10" s="98"/>
      <c r="H10" s="98"/>
    </row>
    <row r="11" spans="1:8" x14ac:dyDescent="0.2">
      <c r="A11" s="98" t="s">
        <v>731</v>
      </c>
      <c r="B11" s="98">
        <v>0</v>
      </c>
      <c r="E11" s="102"/>
      <c r="F11" s="98"/>
      <c r="G11" s="98"/>
      <c r="H11" s="98"/>
    </row>
    <row r="24" spans="1:1" x14ac:dyDescent="0.2">
      <c r="A24" s="97"/>
    </row>
  </sheetData>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02F52-923B-4D88-959F-BD95438FCAB1}">
  <dimension ref="A1:E22"/>
  <sheetViews>
    <sheetView zoomScaleNormal="100" workbookViewId="0"/>
  </sheetViews>
  <sheetFormatPr defaultColWidth="9.140625" defaultRowHeight="12.75" x14ac:dyDescent="0.2"/>
  <cols>
    <col min="1" max="4" width="16.28515625" style="76" customWidth="1"/>
    <col min="5" max="5" width="10" style="76" customWidth="1"/>
    <col min="6" max="6" width="11.85546875" style="76" customWidth="1"/>
    <col min="7" max="7" width="15.7109375" style="76" customWidth="1"/>
    <col min="8" max="8" width="11.7109375" style="76" customWidth="1"/>
    <col min="9" max="9" width="15.85546875" style="76" customWidth="1"/>
    <col min="10" max="10" width="13" style="76" customWidth="1"/>
    <col min="11" max="16384" width="9.140625" style="76"/>
  </cols>
  <sheetData>
    <row r="1" spans="1:5" x14ac:dyDescent="0.2">
      <c r="A1" s="75" t="s">
        <v>35</v>
      </c>
      <c r="E1" s="90"/>
    </row>
    <row r="2" spans="1:5" x14ac:dyDescent="0.2">
      <c r="A2" s="76" t="s">
        <v>83</v>
      </c>
      <c r="B2" s="76" t="s">
        <v>722</v>
      </c>
    </row>
    <row r="3" spans="1:5" x14ac:dyDescent="0.2">
      <c r="A3" s="101"/>
      <c r="B3" s="98"/>
    </row>
    <row r="4" spans="1:5" ht="42.75" customHeight="1" x14ac:dyDescent="0.2">
      <c r="A4" s="357" t="s">
        <v>732</v>
      </c>
      <c r="B4" s="357" t="s">
        <v>733</v>
      </c>
      <c r="C4" s="357" t="s">
        <v>734</v>
      </c>
      <c r="D4" s="357" t="s">
        <v>735</v>
      </c>
    </row>
    <row r="5" spans="1:5" x14ac:dyDescent="0.2">
      <c r="A5" s="358" t="s">
        <v>725</v>
      </c>
      <c r="B5" s="98">
        <v>1</v>
      </c>
      <c r="C5" s="98">
        <v>6</v>
      </c>
      <c r="D5" s="98">
        <v>2</v>
      </c>
    </row>
    <row r="6" spans="1:5" x14ac:dyDescent="0.2">
      <c r="A6" s="358" t="s">
        <v>726</v>
      </c>
      <c r="B6" s="98">
        <v>9</v>
      </c>
      <c r="C6" s="98">
        <v>6</v>
      </c>
      <c r="D6" s="98">
        <v>4</v>
      </c>
    </row>
    <row r="7" spans="1:5" x14ac:dyDescent="0.2">
      <c r="A7" s="358" t="s">
        <v>727</v>
      </c>
      <c r="B7" s="98">
        <v>14</v>
      </c>
      <c r="C7" s="98">
        <v>20</v>
      </c>
      <c r="D7" s="98">
        <v>14</v>
      </c>
    </row>
    <row r="8" spans="1:5" x14ac:dyDescent="0.2">
      <c r="A8" s="358" t="s">
        <v>728</v>
      </c>
      <c r="B8" s="98">
        <v>12</v>
      </c>
      <c r="C8" s="98">
        <v>11</v>
      </c>
      <c r="D8" s="98">
        <v>11</v>
      </c>
    </row>
    <row r="9" spans="1:5" x14ac:dyDescent="0.2">
      <c r="A9" s="358" t="s">
        <v>729</v>
      </c>
      <c r="B9" s="98">
        <v>9</v>
      </c>
      <c r="C9" s="98">
        <v>2</v>
      </c>
      <c r="D9" s="98">
        <v>9</v>
      </c>
    </row>
    <row r="10" spans="1:5" x14ac:dyDescent="0.2">
      <c r="A10" s="358" t="s">
        <v>730</v>
      </c>
      <c r="B10" s="98">
        <v>0</v>
      </c>
      <c r="C10" s="98">
        <v>0</v>
      </c>
      <c r="D10" s="98">
        <v>1</v>
      </c>
    </row>
    <row r="11" spans="1:5" x14ac:dyDescent="0.2">
      <c r="A11" s="358" t="s">
        <v>731</v>
      </c>
      <c r="B11" s="98">
        <v>0</v>
      </c>
      <c r="C11" s="98">
        <v>0</v>
      </c>
      <c r="D11" s="98">
        <v>4</v>
      </c>
    </row>
    <row r="22" spans="1:1" x14ac:dyDescent="0.2">
      <c r="A22" s="97"/>
    </row>
  </sheetData>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B964-E908-4C01-B85C-A8B556F72131}">
  <dimension ref="A1:AH214"/>
  <sheetViews>
    <sheetView zoomScaleNormal="100" workbookViewId="0">
      <selection activeCell="C26" sqref="C26"/>
    </sheetView>
  </sheetViews>
  <sheetFormatPr defaultColWidth="9.140625" defaultRowHeight="12.75" x14ac:dyDescent="0.2"/>
  <cols>
    <col min="1" max="1" width="30.7109375" style="76" customWidth="1"/>
    <col min="2" max="2" width="10.85546875" style="76" customWidth="1"/>
    <col min="3" max="3" width="11.42578125" style="76" customWidth="1"/>
    <col min="4" max="4" width="19" style="76" customWidth="1"/>
    <col min="5" max="5" width="12" style="76" customWidth="1"/>
    <col min="6" max="7" width="10.42578125" style="76" bestFit="1" customWidth="1"/>
    <col min="8" max="8" width="11.28515625" style="76" bestFit="1" customWidth="1"/>
    <col min="9" max="9" width="10.140625" style="76" customWidth="1"/>
    <col min="10" max="10" width="9.7109375" style="76" customWidth="1"/>
    <col min="11" max="11" width="10" style="76" customWidth="1"/>
    <col min="12" max="12" width="9.140625" style="76"/>
    <col min="13" max="13" width="10.140625" style="76" customWidth="1"/>
    <col min="14" max="15" width="9.140625" style="76"/>
    <col min="16" max="16" width="15.140625" style="76" customWidth="1"/>
    <col min="17" max="17" width="9.42578125" style="76" customWidth="1"/>
    <col min="18" max="20" width="9.5703125" style="76" bestFit="1" customWidth="1"/>
    <col min="21" max="21" width="13" style="76" customWidth="1"/>
    <col min="22" max="24" width="9.140625" style="76"/>
    <col min="25" max="25" width="12.85546875" style="76" customWidth="1"/>
    <col min="26" max="26" width="10" style="76" customWidth="1"/>
    <col min="27" max="16384" width="9.140625" style="76"/>
  </cols>
  <sheetData>
    <row r="1" spans="1:17" x14ac:dyDescent="0.2">
      <c r="A1" s="75" t="s">
        <v>36</v>
      </c>
      <c r="D1" s="90"/>
    </row>
    <row r="2" spans="1:17" x14ac:dyDescent="0.2">
      <c r="A2" s="76" t="s">
        <v>83</v>
      </c>
      <c r="B2" s="76" t="s">
        <v>736</v>
      </c>
    </row>
    <row r="4" spans="1:17" x14ac:dyDescent="0.2">
      <c r="A4" s="367" t="s">
        <v>737</v>
      </c>
      <c r="B4" s="364">
        <v>2019</v>
      </c>
      <c r="C4" s="364">
        <v>2020</v>
      </c>
      <c r="D4" s="364">
        <v>2021</v>
      </c>
      <c r="E4" s="364">
        <v>2022</v>
      </c>
    </row>
    <row r="5" spans="1:17" x14ac:dyDescent="0.2">
      <c r="A5" s="76" t="s">
        <v>738</v>
      </c>
      <c r="B5" s="84">
        <v>63747449.716666654</v>
      </c>
      <c r="C5" s="84">
        <v>78025689.039999977</v>
      </c>
      <c r="D5" s="84">
        <v>77906084.26000002</v>
      </c>
      <c r="E5" s="84">
        <v>78508452.979999989</v>
      </c>
      <c r="Q5" s="88"/>
    </row>
    <row r="6" spans="1:17" x14ac:dyDescent="0.2">
      <c r="A6" s="76" t="s">
        <v>739</v>
      </c>
      <c r="B6" s="84">
        <v>14763137.75</v>
      </c>
      <c r="C6" s="84">
        <v>18840180.91</v>
      </c>
      <c r="D6" s="84">
        <v>22462504.649999999</v>
      </c>
      <c r="E6" s="84">
        <v>23550134.740000002</v>
      </c>
    </row>
    <row r="7" spans="1:17" x14ac:dyDescent="0.2">
      <c r="A7" s="76" t="s">
        <v>740</v>
      </c>
      <c r="B7" s="84">
        <v>10912232.620999999</v>
      </c>
      <c r="C7" s="84">
        <v>7485961.3399999999</v>
      </c>
      <c r="D7" s="84">
        <v>7861533.7400000012</v>
      </c>
      <c r="E7" s="84">
        <v>12933681.910000002</v>
      </c>
    </row>
    <row r="8" spans="1:17" x14ac:dyDescent="0.2">
      <c r="A8" s="76" t="s">
        <v>741</v>
      </c>
      <c r="B8" s="84">
        <f>B11-B10</f>
        <v>12252142.118631884</v>
      </c>
      <c r="C8" s="84">
        <f>C11-C10</f>
        <v>3992050.3131306022</v>
      </c>
      <c r="D8" s="84">
        <f>D11-D10</f>
        <v>3203735.7591974288</v>
      </c>
      <c r="E8" s="84">
        <f>E11-E10</f>
        <v>10506462.229778796</v>
      </c>
    </row>
    <row r="9" spans="1:17" x14ac:dyDescent="0.2">
      <c r="F9" s="87"/>
      <c r="G9" s="87"/>
      <c r="H9" s="87"/>
      <c r="I9" s="87"/>
    </row>
    <row r="10" spans="1:17" x14ac:dyDescent="0.2">
      <c r="A10" s="188"/>
      <c r="B10" s="189">
        <f>SUM(B5:B7)</f>
        <v>89422820.087666661</v>
      </c>
      <c r="C10" s="189">
        <f>SUM(C5:C7)</f>
        <v>104351831.28999998</v>
      </c>
      <c r="D10" s="189">
        <f>SUM(D5:D7)</f>
        <v>108230122.65000002</v>
      </c>
      <c r="E10" s="189">
        <f>SUM(E5:E7)</f>
        <v>114992269.63</v>
      </c>
    </row>
    <row r="11" spans="1:17" x14ac:dyDescent="0.2">
      <c r="A11" s="188" t="s">
        <v>742</v>
      </c>
      <c r="B11" s="190">
        <v>101674962.20629855</v>
      </c>
      <c r="C11" s="190">
        <v>108343881.60313058</v>
      </c>
      <c r="D11" s="190">
        <v>111433858.40919745</v>
      </c>
      <c r="E11" s="190">
        <v>125498731.85977879</v>
      </c>
    </row>
    <row r="12" spans="1:17" x14ac:dyDescent="0.2">
      <c r="A12" s="86"/>
      <c r="B12" s="103"/>
      <c r="C12" s="103"/>
      <c r="D12" s="103"/>
      <c r="E12" s="103"/>
    </row>
    <row r="13" spans="1:17" x14ac:dyDescent="0.2">
      <c r="A13" s="86"/>
      <c r="B13" s="103"/>
      <c r="C13" s="103"/>
      <c r="D13" s="103"/>
      <c r="E13" s="103"/>
    </row>
    <row r="14" spans="1:17" x14ac:dyDescent="0.2">
      <c r="A14" s="86"/>
      <c r="B14" s="103"/>
      <c r="C14" s="103"/>
      <c r="D14" s="103"/>
      <c r="E14" s="103"/>
    </row>
    <row r="15" spans="1:17" x14ac:dyDescent="0.2">
      <c r="A15" s="86"/>
      <c r="B15" s="103"/>
      <c r="C15" s="103"/>
      <c r="D15" s="103"/>
      <c r="E15" s="103"/>
    </row>
    <row r="16" spans="1:17" x14ac:dyDescent="0.2">
      <c r="A16" s="86"/>
      <c r="B16" s="103"/>
      <c r="C16" s="103"/>
      <c r="D16" s="103"/>
      <c r="E16" s="103"/>
    </row>
    <row r="17" spans="1:34" x14ac:dyDescent="0.2">
      <c r="A17" s="86"/>
      <c r="B17" s="103"/>
      <c r="C17" s="103"/>
      <c r="D17" s="103"/>
      <c r="E17" s="103"/>
    </row>
    <row r="18" spans="1:34" x14ac:dyDescent="0.2">
      <c r="A18" s="86"/>
      <c r="B18" s="103"/>
      <c r="C18" s="103"/>
      <c r="D18" s="103"/>
      <c r="E18" s="103"/>
    </row>
    <row r="19" spans="1:34" x14ac:dyDescent="0.2">
      <c r="A19" s="86"/>
      <c r="B19" s="103"/>
      <c r="C19" s="103"/>
      <c r="D19" s="103"/>
      <c r="E19" s="103"/>
    </row>
    <row r="20" spans="1:34" x14ac:dyDescent="0.2">
      <c r="A20" s="86"/>
      <c r="B20" s="103"/>
      <c r="C20" s="103"/>
      <c r="D20" s="103"/>
      <c r="E20" s="103"/>
    </row>
    <row r="21" spans="1:34" x14ac:dyDescent="0.2">
      <c r="A21" s="255" t="s">
        <v>233</v>
      </c>
    </row>
    <row r="22" spans="1:34" s="366" customFormat="1" ht="60" customHeight="1" x14ac:dyDescent="0.2">
      <c r="A22" s="363" t="s">
        <v>743</v>
      </c>
      <c r="B22" s="363" t="s">
        <v>744</v>
      </c>
      <c r="C22" s="363" t="s">
        <v>745</v>
      </c>
      <c r="D22" s="363" t="s">
        <v>574</v>
      </c>
      <c r="E22" s="363" t="s">
        <v>746</v>
      </c>
      <c r="F22" s="363" t="s">
        <v>747</v>
      </c>
      <c r="G22" s="363" t="s">
        <v>748</v>
      </c>
      <c r="H22" s="363" t="s">
        <v>749</v>
      </c>
      <c r="I22" s="363" t="s">
        <v>750</v>
      </c>
      <c r="J22" s="363" t="s">
        <v>751</v>
      </c>
      <c r="K22" s="363" t="s">
        <v>752</v>
      </c>
      <c r="L22" s="363" t="s">
        <v>753</v>
      </c>
      <c r="M22" s="363" t="s">
        <v>754</v>
      </c>
      <c r="N22" s="363" t="s">
        <v>755</v>
      </c>
      <c r="O22" s="363" t="s">
        <v>756</v>
      </c>
      <c r="P22" s="363" t="s">
        <v>757</v>
      </c>
      <c r="Q22" s="365" t="s">
        <v>758</v>
      </c>
      <c r="R22" s="363" t="s">
        <v>759</v>
      </c>
      <c r="S22" s="363" t="s">
        <v>760</v>
      </c>
      <c r="T22" s="363" t="s">
        <v>761</v>
      </c>
      <c r="U22" s="363" t="s">
        <v>762</v>
      </c>
      <c r="V22" s="363" t="s">
        <v>763</v>
      </c>
      <c r="W22" s="363" t="s">
        <v>705</v>
      </c>
      <c r="X22" s="363" t="s">
        <v>764</v>
      </c>
      <c r="Y22" s="363" t="s">
        <v>765</v>
      </c>
      <c r="Z22" s="363" t="s">
        <v>572</v>
      </c>
      <c r="AA22" s="363" t="s">
        <v>766</v>
      </c>
      <c r="AB22" s="363" t="s">
        <v>767</v>
      </c>
      <c r="AC22" s="363" t="s">
        <v>768</v>
      </c>
      <c r="AD22" s="363" t="s">
        <v>769</v>
      </c>
      <c r="AE22" s="363" t="s">
        <v>770</v>
      </c>
      <c r="AF22" s="363" t="s">
        <v>771</v>
      </c>
      <c r="AG22" s="363" t="s">
        <v>772</v>
      </c>
      <c r="AH22" s="363" t="s">
        <v>773</v>
      </c>
    </row>
    <row r="23" spans="1:34" s="366" customFormat="1" x14ac:dyDescent="0.2">
      <c r="A23" s="528" t="s">
        <v>774</v>
      </c>
      <c r="B23" s="359">
        <v>2022</v>
      </c>
      <c r="C23" s="360">
        <v>1337569</v>
      </c>
      <c r="D23" s="360">
        <v>71455</v>
      </c>
      <c r="E23" s="360">
        <v>0</v>
      </c>
      <c r="F23" s="360">
        <v>7855</v>
      </c>
      <c r="G23" s="360"/>
      <c r="H23" s="360">
        <v>0</v>
      </c>
      <c r="I23" s="360"/>
      <c r="J23" s="360">
        <v>2076</v>
      </c>
      <c r="K23" s="360">
        <v>28430</v>
      </c>
      <c r="L23" s="360"/>
      <c r="M23" s="360">
        <v>38902</v>
      </c>
      <c r="N23" s="360"/>
      <c r="O23" s="360"/>
      <c r="P23" s="360"/>
      <c r="Q23" s="360"/>
      <c r="R23" s="360">
        <v>0</v>
      </c>
      <c r="S23" s="360"/>
      <c r="T23" s="360"/>
      <c r="U23" s="360">
        <v>34868</v>
      </c>
      <c r="V23" s="360">
        <v>30095</v>
      </c>
      <c r="W23" s="360"/>
      <c r="X23" s="360"/>
      <c r="Y23" s="360">
        <v>82476</v>
      </c>
      <c r="Z23" s="360">
        <v>82476</v>
      </c>
      <c r="AA23" s="360">
        <v>0</v>
      </c>
      <c r="AB23" s="360"/>
      <c r="AC23" s="360"/>
      <c r="AD23" s="360"/>
      <c r="AE23" s="360">
        <v>7791</v>
      </c>
      <c r="AF23" s="360">
        <v>6291</v>
      </c>
      <c r="AG23" s="360">
        <v>0</v>
      </c>
      <c r="AH23" s="360">
        <v>1500</v>
      </c>
    </row>
    <row r="24" spans="1:34" s="366" customFormat="1" x14ac:dyDescent="0.2">
      <c r="A24" s="528" t="s">
        <v>774</v>
      </c>
      <c r="B24" s="359">
        <v>2021</v>
      </c>
      <c r="C24" s="360">
        <v>1418373</v>
      </c>
      <c r="D24" s="360">
        <v>59775</v>
      </c>
      <c r="E24" s="360">
        <v>0</v>
      </c>
      <c r="F24" s="360">
        <v>9758</v>
      </c>
      <c r="G24" s="360"/>
      <c r="H24" s="360">
        <v>0</v>
      </c>
      <c r="I24" s="360"/>
      <c r="J24" s="360">
        <v>2297</v>
      </c>
      <c r="K24" s="360">
        <v>33107</v>
      </c>
      <c r="L24" s="360"/>
      <c r="M24" s="360">
        <v>81424</v>
      </c>
      <c r="N24" s="360"/>
      <c r="O24" s="360"/>
      <c r="P24" s="360"/>
      <c r="Q24" s="360"/>
      <c r="R24" s="360">
        <v>0</v>
      </c>
      <c r="S24" s="360"/>
      <c r="T24" s="360"/>
      <c r="U24" s="360">
        <v>666</v>
      </c>
      <c r="V24" s="360">
        <v>0</v>
      </c>
      <c r="W24" s="360"/>
      <c r="X24" s="360"/>
      <c r="Y24" s="360">
        <v>52562</v>
      </c>
      <c r="Z24" s="360">
        <v>52562</v>
      </c>
      <c r="AA24" s="360">
        <v>0</v>
      </c>
      <c r="AB24" s="360"/>
      <c r="AC24" s="360"/>
      <c r="AD24" s="360"/>
      <c r="AE24" s="360">
        <v>10695</v>
      </c>
      <c r="AF24" s="360">
        <v>6188</v>
      </c>
      <c r="AG24" s="360">
        <v>0</v>
      </c>
      <c r="AH24" s="360">
        <v>1500</v>
      </c>
    </row>
    <row r="25" spans="1:34" s="366" customFormat="1" x14ac:dyDescent="0.2">
      <c r="A25" s="528" t="s">
        <v>774</v>
      </c>
      <c r="B25" s="359">
        <v>2020</v>
      </c>
      <c r="C25" s="360">
        <v>1317867</v>
      </c>
      <c r="D25" s="360">
        <v>77239</v>
      </c>
      <c r="E25" s="360">
        <v>0</v>
      </c>
      <c r="F25" s="360">
        <v>9403</v>
      </c>
      <c r="G25" s="360"/>
      <c r="H25" s="360">
        <v>0</v>
      </c>
      <c r="I25" s="360"/>
      <c r="J25" s="360">
        <v>3579</v>
      </c>
      <c r="K25" s="360">
        <v>38579</v>
      </c>
      <c r="L25" s="360"/>
      <c r="M25" s="360">
        <v>74635</v>
      </c>
      <c r="N25" s="360"/>
      <c r="O25" s="360"/>
      <c r="P25" s="360"/>
      <c r="Q25" s="360"/>
      <c r="R25" s="360">
        <v>0</v>
      </c>
      <c r="S25" s="360"/>
      <c r="T25" s="360"/>
      <c r="U25" s="360">
        <v>5944</v>
      </c>
      <c r="V25" s="360">
        <v>605</v>
      </c>
      <c r="W25" s="360"/>
      <c r="X25" s="360"/>
      <c r="Y25" s="360">
        <v>37629</v>
      </c>
      <c r="Z25" s="360">
        <v>37629</v>
      </c>
      <c r="AA25" s="360">
        <v>0</v>
      </c>
      <c r="AB25" s="360"/>
      <c r="AC25" s="360"/>
      <c r="AD25" s="360"/>
      <c r="AE25" s="360">
        <v>8008</v>
      </c>
      <c r="AF25" s="360">
        <v>6170</v>
      </c>
      <c r="AG25" s="360">
        <v>0</v>
      </c>
      <c r="AH25" s="360">
        <v>0</v>
      </c>
    </row>
    <row r="26" spans="1:34" s="366" customFormat="1" x14ac:dyDescent="0.2">
      <c r="A26" s="528" t="s">
        <v>774</v>
      </c>
      <c r="B26" s="359">
        <v>2019</v>
      </c>
      <c r="C26" s="360">
        <v>1213417</v>
      </c>
      <c r="D26" s="360">
        <v>81667</v>
      </c>
      <c r="E26" s="529"/>
      <c r="F26" s="360">
        <v>9113</v>
      </c>
      <c r="G26" s="360"/>
      <c r="H26" s="360">
        <v>5666</v>
      </c>
      <c r="I26" s="360"/>
      <c r="J26" s="360">
        <v>4453</v>
      </c>
      <c r="K26" s="360">
        <v>35735</v>
      </c>
      <c r="L26" s="360"/>
      <c r="M26" s="360">
        <v>92390</v>
      </c>
      <c r="N26" s="360"/>
      <c r="O26" s="360"/>
      <c r="P26" s="360"/>
      <c r="Q26" s="360"/>
      <c r="R26" s="360"/>
      <c r="S26" s="360"/>
      <c r="T26" s="360"/>
      <c r="U26" s="360">
        <v>83257</v>
      </c>
      <c r="V26" s="360">
        <v>44346</v>
      </c>
      <c r="W26" s="360"/>
      <c r="X26" s="360"/>
      <c r="Y26" s="360">
        <v>64053</v>
      </c>
      <c r="Z26" s="360">
        <v>64053</v>
      </c>
      <c r="AA26" s="360">
        <v>0</v>
      </c>
      <c r="AB26" s="360"/>
      <c r="AC26" s="360"/>
      <c r="AD26" s="360"/>
      <c r="AE26" s="360">
        <v>15217</v>
      </c>
      <c r="AF26" s="360">
        <v>11370</v>
      </c>
      <c r="AG26" s="360"/>
      <c r="AH26" s="360"/>
    </row>
    <row r="27" spans="1:34" s="366" customFormat="1" x14ac:dyDescent="0.2">
      <c r="A27" s="528" t="s">
        <v>775</v>
      </c>
      <c r="B27" s="359">
        <v>2022</v>
      </c>
      <c r="C27" s="360">
        <v>836482.33</v>
      </c>
      <c r="D27" s="360">
        <v>55346</v>
      </c>
      <c r="E27" s="360">
        <v>0</v>
      </c>
      <c r="F27" s="360">
        <v>11042</v>
      </c>
      <c r="G27" s="360"/>
      <c r="H27" s="360">
        <v>0</v>
      </c>
      <c r="I27" s="360">
        <v>0</v>
      </c>
      <c r="J27" s="360">
        <v>3427</v>
      </c>
      <c r="K27" s="360">
        <v>47693</v>
      </c>
      <c r="L27" s="360">
        <v>0</v>
      </c>
      <c r="M27" s="360">
        <v>26982.58</v>
      </c>
      <c r="N27" s="360"/>
      <c r="O27" s="360"/>
      <c r="P27" s="360"/>
      <c r="Q27" s="360"/>
      <c r="R27" s="360">
        <v>0</v>
      </c>
      <c r="S27" s="360"/>
      <c r="T27" s="360"/>
      <c r="U27" s="360">
        <v>11997.43</v>
      </c>
      <c r="V27" s="360">
        <v>0</v>
      </c>
      <c r="W27" s="360"/>
      <c r="X27" s="360"/>
      <c r="Y27" s="360">
        <v>248535.17</v>
      </c>
      <c r="Z27" s="360">
        <v>248535.17</v>
      </c>
      <c r="AA27" s="360">
        <v>0</v>
      </c>
      <c r="AB27" s="360"/>
      <c r="AC27" s="360"/>
      <c r="AD27" s="360"/>
      <c r="AE27" s="360">
        <v>0</v>
      </c>
      <c r="AF27" s="360">
        <v>0</v>
      </c>
      <c r="AG27" s="360">
        <v>0</v>
      </c>
      <c r="AH27" s="360">
        <v>0</v>
      </c>
    </row>
    <row r="28" spans="1:34" s="366" customFormat="1" x14ac:dyDescent="0.2">
      <c r="A28" s="528" t="s">
        <v>775</v>
      </c>
      <c r="B28" s="359">
        <v>2021</v>
      </c>
      <c r="C28" s="360">
        <v>174319.02</v>
      </c>
      <c r="D28" s="360">
        <v>52562</v>
      </c>
      <c r="E28" s="360">
        <v>10950</v>
      </c>
      <c r="F28" s="360">
        <v>5501</v>
      </c>
      <c r="G28" s="360"/>
      <c r="H28" s="360">
        <v>0</v>
      </c>
      <c r="I28" s="360">
        <v>0</v>
      </c>
      <c r="J28" s="360">
        <v>4587</v>
      </c>
      <c r="K28" s="360">
        <v>54006.2</v>
      </c>
      <c r="L28" s="360">
        <v>1150</v>
      </c>
      <c r="M28" s="360">
        <v>45562.52</v>
      </c>
      <c r="N28" s="360"/>
      <c r="O28" s="360"/>
      <c r="P28" s="360"/>
      <c r="Q28" s="360"/>
      <c r="R28" s="360">
        <v>0</v>
      </c>
      <c r="S28" s="360"/>
      <c r="T28" s="360"/>
      <c r="U28" s="360">
        <v>0</v>
      </c>
      <c r="V28" s="360">
        <v>0</v>
      </c>
      <c r="W28" s="360"/>
      <c r="X28" s="360"/>
      <c r="Y28" s="360">
        <v>75671</v>
      </c>
      <c r="Z28" s="360">
        <v>75671</v>
      </c>
      <c r="AA28" s="360">
        <v>0</v>
      </c>
      <c r="AB28" s="360"/>
      <c r="AC28" s="360"/>
      <c r="AD28" s="360"/>
      <c r="AE28" s="360">
        <v>16020</v>
      </c>
      <c r="AF28" s="360">
        <v>0</v>
      </c>
      <c r="AG28" s="360">
        <v>0</v>
      </c>
      <c r="AH28" s="360">
        <v>16020</v>
      </c>
    </row>
    <row r="29" spans="1:34" s="366" customFormat="1" x14ac:dyDescent="0.2">
      <c r="A29" s="528" t="s">
        <v>775</v>
      </c>
      <c r="B29" s="359">
        <v>2020</v>
      </c>
      <c r="C29" s="360">
        <v>856264.76</v>
      </c>
      <c r="D29" s="360">
        <v>49703</v>
      </c>
      <c r="E29" s="360">
        <v>10537</v>
      </c>
      <c r="F29" s="360">
        <v>12040</v>
      </c>
      <c r="G29" s="360"/>
      <c r="H29" s="360">
        <v>0</v>
      </c>
      <c r="I29" s="360">
        <v>2000</v>
      </c>
      <c r="J29" s="360">
        <v>4037</v>
      </c>
      <c r="K29" s="360">
        <v>41336</v>
      </c>
      <c r="L29" s="360">
        <v>1380</v>
      </c>
      <c r="M29" s="360">
        <v>21943.55</v>
      </c>
      <c r="N29" s="360"/>
      <c r="O29" s="360"/>
      <c r="P29" s="360"/>
      <c r="Q29" s="360"/>
      <c r="R29" s="360">
        <v>0</v>
      </c>
      <c r="S29" s="360"/>
      <c r="T29" s="360"/>
      <c r="U29" s="360">
        <v>0</v>
      </c>
      <c r="V29" s="360">
        <v>0</v>
      </c>
      <c r="W29" s="360"/>
      <c r="X29" s="360"/>
      <c r="Y29" s="360">
        <v>0</v>
      </c>
      <c r="Z29" s="360">
        <v>0</v>
      </c>
      <c r="AA29" s="360">
        <v>0</v>
      </c>
      <c r="AB29" s="360"/>
      <c r="AC29" s="360"/>
      <c r="AD29" s="360"/>
      <c r="AE29" s="360">
        <v>0</v>
      </c>
      <c r="AF29" s="360">
        <v>0</v>
      </c>
      <c r="AG29" s="360">
        <v>0</v>
      </c>
      <c r="AH29" s="360">
        <v>0</v>
      </c>
    </row>
    <row r="30" spans="1:34" s="366" customFormat="1" x14ac:dyDescent="0.2">
      <c r="A30" s="528" t="s">
        <v>775</v>
      </c>
      <c r="B30" s="359">
        <v>2019</v>
      </c>
      <c r="C30" s="360">
        <v>773574.8</v>
      </c>
      <c r="D30" s="360">
        <v>49081</v>
      </c>
      <c r="E30" s="360">
        <v>15237</v>
      </c>
      <c r="F30" s="360">
        <v>9177</v>
      </c>
      <c r="G30" s="360"/>
      <c r="H30" s="360">
        <v>0</v>
      </c>
      <c r="I30" s="360">
        <v>0</v>
      </c>
      <c r="J30" s="360">
        <v>4883</v>
      </c>
      <c r="K30" s="360">
        <v>34538</v>
      </c>
      <c r="L30" s="360">
        <v>0</v>
      </c>
      <c r="M30" s="360">
        <v>99977.09</v>
      </c>
      <c r="N30" s="360"/>
      <c r="O30" s="360"/>
      <c r="P30" s="360"/>
      <c r="Q30" s="360"/>
      <c r="R30" s="360">
        <v>0</v>
      </c>
      <c r="S30" s="360"/>
      <c r="T30" s="360"/>
      <c r="U30" s="360">
        <v>25551.68</v>
      </c>
      <c r="V30" s="360">
        <v>0</v>
      </c>
      <c r="W30" s="360"/>
      <c r="X30" s="360"/>
      <c r="Y30" s="360">
        <v>98382.44</v>
      </c>
      <c r="Z30" s="360">
        <v>98382.44</v>
      </c>
      <c r="AA30" s="360">
        <v>0</v>
      </c>
      <c r="AB30" s="360"/>
      <c r="AC30" s="360"/>
      <c r="AD30" s="360"/>
      <c r="AE30" s="360">
        <v>0</v>
      </c>
      <c r="AF30" s="360">
        <v>0</v>
      </c>
      <c r="AG30" s="360">
        <v>0</v>
      </c>
      <c r="AH30" s="360">
        <v>0</v>
      </c>
    </row>
    <row r="31" spans="1:34" s="366" customFormat="1" x14ac:dyDescent="0.2">
      <c r="A31" s="528" t="s">
        <v>776</v>
      </c>
      <c r="B31" s="359">
        <v>2022</v>
      </c>
      <c r="C31" s="360">
        <v>998228</v>
      </c>
      <c r="D31" s="360">
        <v>65188</v>
      </c>
      <c r="E31" s="360">
        <v>0</v>
      </c>
      <c r="F31" s="360">
        <v>24749</v>
      </c>
      <c r="G31" s="360"/>
      <c r="H31" s="360">
        <v>0</v>
      </c>
      <c r="I31" s="360">
        <v>0</v>
      </c>
      <c r="J31" s="360">
        <v>7536</v>
      </c>
      <c r="K31" s="360">
        <v>49912</v>
      </c>
      <c r="L31" s="360">
        <v>0</v>
      </c>
      <c r="M31" s="360">
        <v>28612</v>
      </c>
      <c r="N31" s="360"/>
      <c r="O31" s="360"/>
      <c r="P31" s="360"/>
      <c r="Q31" s="360"/>
      <c r="R31" s="360">
        <v>0</v>
      </c>
      <c r="S31" s="360"/>
      <c r="T31" s="360"/>
      <c r="U31" s="360">
        <v>113907</v>
      </c>
      <c r="V31" s="360">
        <v>113907</v>
      </c>
      <c r="W31" s="360"/>
      <c r="X31" s="360"/>
      <c r="Y31" s="360">
        <v>90439</v>
      </c>
      <c r="Z31" s="360">
        <v>90439</v>
      </c>
      <c r="AA31" s="360">
        <v>0</v>
      </c>
      <c r="AB31" s="360"/>
      <c r="AC31" s="360"/>
      <c r="AD31" s="360"/>
      <c r="AE31" s="360">
        <v>23372</v>
      </c>
      <c r="AF31" s="360">
        <v>0</v>
      </c>
      <c r="AG31" s="360">
        <v>0</v>
      </c>
      <c r="AH31" s="360">
        <v>22054</v>
      </c>
    </row>
    <row r="32" spans="1:34" s="366" customFormat="1" x14ac:dyDescent="0.2">
      <c r="A32" s="528" t="s">
        <v>776</v>
      </c>
      <c r="B32" s="359">
        <v>2021</v>
      </c>
      <c r="C32" s="360">
        <v>999289</v>
      </c>
      <c r="D32" s="360">
        <v>64717</v>
      </c>
      <c r="E32" s="360">
        <v>0</v>
      </c>
      <c r="F32" s="360">
        <v>29424</v>
      </c>
      <c r="G32" s="360"/>
      <c r="H32" s="360">
        <v>0</v>
      </c>
      <c r="I32" s="360">
        <v>0</v>
      </c>
      <c r="J32" s="360">
        <v>6113</v>
      </c>
      <c r="K32" s="360">
        <v>34092</v>
      </c>
      <c r="L32" s="360">
        <v>0</v>
      </c>
      <c r="M32" s="360">
        <v>47731</v>
      </c>
      <c r="N32" s="360"/>
      <c r="O32" s="360"/>
      <c r="P32" s="360"/>
      <c r="Q32" s="360"/>
      <c r="R32" s="360">
        <v>0</v>
      </c>
      <c r="S32" s="360"/>
      <c r="T32" s="360"/>
      <c r="U32" s="360">
        <v>25188</v>
      </c>
      <c r="V32" s="527">
        <v>132242</v>
      </c>
      <c r="W32" s="361"/>
      <c r="X32" s="360"/>
      <c r="Y32" s="360">
        <v>59688</v>
      </c>
      <c r="Z32" s="360">
        <v>59688</v>
      </c>
      <c r="AA32" s="360">
        <v>0</v>
      </c>
      <c r="AB32" s="360"/>
      <c r="AC32" s="360"/>
      <c r="AD32" s="360"/>
      <c r="AE32" s="360">
        <v>29384</v>
      </c>
      <c r="AF32" s="360">
        <v>0</v>
      </c>
      <c r="AG32" s="360">
        <v>0</v>
      </c>
      <c r="AH32" s="360">
        <v>27241</v>
      </c>
    </row>
    <row r="33" spans="1:34" s="366" customFormat="1" x14ac:dyDescent="0.2">
      <c r="A33" s="528" t="s">
        <v>776</v>
      </c>
      <c r="B33" s="359">
        <v>2020</v>
      </c>
      <c r="C33" s="360">
        <v>945348</v>
      </c>
      <c r="D33" s="360">
        <v>58970</v>
      </c>
      <c r="E33" s="360">
        <v>0</v>
      </c>
      <c r="F33" s="360">
        <v>21364</v>
      </c>
      <c r="G33" s="360"/>
      <c r="H33" s="360">
        <v>0</v>
      </c>
      <c r="I33" s="360">
        <v>0</v>
      </c>
      <c r="J33" s="360">
        <v>6306</v>
      </c>
      <c r="K33" s="360">
        <v>32528</v>
      </c>
      <c r="L33" s="360">
        <v>0</v>
      </c>
      <c r="M33" s="360">
        <v>16984</v>
      </c>
      <c r="N33" s="360"/>
      <c r="O33" s="360"/>
      <c r="P33" s="360"/>
      <c r="Q33" s="360"/>
      <c r="R33" s="360">
        <v>0</v>
      </c>
      <c r="S33" s="360"/>
      <c r="T33" s="360"/>
      <c r="U33" s="360">
        <v>94453</v>
      </c>
      <c r="V33" s="360">
        <v>94453</v>
      </c>
      <c r="W33" s="360"/>
      <c r="X33" s="360"/>
      <c r="Y33" s="360">
        <v>71261</v>
      </c>
      <c r="Z33" s="360">
        <v>71261</v>
      </c>
      <c r="AA33" s="360">
        <v>0</v>
      </c>
      <c r="AB33" s="360"/>
      <c r="AC33" s="360"/>
      <c r="AD33" s="360"/>
      <c r="AE33" s="360">
        <v>37865</v>
      </c>
      <c r="AF33" s="360">
        <v>0</v>
      </c>
      <c r="AG33" s="360">
        <v>0</v>
      </c>
      <c r="AH33" s="360">
        <v>35202</v>
      </c>
    </row>
    <row r="34" spans="1:34" s="366" customFormat="1" x14ac:dyDescent="0.2">
      <c r="A34" s="528" t="s">
        <v>776</v>
      </c>
      <c r="B34" s="359">
        <v>2019</v>
      </c>
      <c r="C34" s="360">
        <v>981448</v>
      </c>
      <c r="D34" s="360">
        <v>60345</v>
      </c>
      <c r="E34" s="360">
        <v>0</v>
      </c>
      <c r="F34" s="360">
        <v>11708</v>
      </c>
      <c r="G34" s="360"/>
      <c r="H34" s="360">
        <v>0</v>
      </c>
      <c r="I34" s="360">
        <v>0</v>
      </c>
      <c r="J34" s="360">
        <v>7609</v>
      </c>
      <c r="K34" s="360">
        <v>37780</v>
      </c>
      <c r="L34" s="360">
        <v>0</v>
      </c>
      <c r="M34" s="360">
        <v>29481</v>
      </c>
      <c r="N34" s="360"/>
      <c r="O34" s="360"/>
      <c r="P34" s="360"/>
      <c r="Q34" s="360"/>
      <c r="R34" s="360">
        <v>0</v>
      </c>
      <c r="S34" s="360"/>
      <c r="T34" s="360"/>
      <c r="U34" s="360">
        <v>0</v>
      </c>
      <c r="V34" s="360">
        <v>0</v>
      </c>
      <c r="W34" s="360"/>
      <c r="X34" s="360"/>
      <c r="Y34" s="360">
        <v>89690</v>
      </c>
      <c r="Z34" s="360">
        <v>57312</v>
      </c>
      <c r="AA34" s="360">
        <v>0</v>
      </c>
      <c r="AB34" s="360"/>
      <c r="AC34" s="360"/>
      <c r="AD34" s="360"/>
      <c r="AE34" s="360">
        <v>54305</v>
      </c>
      <c r="AF34" s="360">
        <v>3586</v>
      </c>
      <c r="AG34" s="360">
        <v>0</v>
      </c>
      <c r="AH34" s="360">
        <v>50048</v>
      </c>
    </row>
    <row r="35" spans="1:34" s="366" customFormat="1" x14ac:dyDescent="0.2">
      <c r="A35" s="528" t="s">
        <v>777</v>
      </c>
      <c r="B35" s="359">
        <v>2022</v>
      </c>
      <c r="C35" s="360">
        <v>2282989</v>
      </c>
      <c r="D35" s="360">
        <v>130932</v>
      </c>
      <c r="E35" s="360">
        <v>35778</v>
      </c>
      <c r="F35" s="360"/>
      <c r="G35" s="360"/>
      <c r="H35" s="529"/>
      <c r="I35" s="529"/>
      <c r="J35" s="360">
        <v>7713</v>
      </c>
      <c r="K35" s="360">
        <v>86120</v>
      </c>
      <c r="L35" s="530"/>
      <c r="M35" s="360">
        <v>591769</v>
      </c>
      <c r="N35" s="360"/>
      <c r="O35" s="360"/>
      <c r="P35" s="360"/>
      <c r="Q35" s="360"/>
      <c r="R35" s="360"/>
      <c r="S35" s="360"/>
      <c r="T35" s="360"/>
      <c r="U35" s="360"/>
      <c r="V35" s="360"/>
      <c r="W35" s="360"/>
      <c r="X35" s="360"/>
      <c r="Y35" s="360">
        <v>188685</v>
      </c>
      <c r="Z35" s="360">
        <v>188685</v>
      </c>
      <c r="AA35" s="360"/>
      <c r="AB35" s="360"/>
      <c r="AC35" s="360"/>
      <c r="AD35" s="360"/>
      <c r="AE35" s="360">
        <v>317645</v>
      </c>
      <c r="AF35" s="360">
        <v>28892</v>
      </c>
      <c r="AG35" s="360">
        <v>288753</v>
      </c>
      <c r="AH35" s="360"/>
    </row>
    <row r="36" spans="1:34" s="366" customFormat="1" x14ac:dyDescent="0.2">
      <c r="A36" s="528" t="s">
        <v>777</v>
      </c>
      <c r="B36" s="359">
        <v>2021</v>
      </c>
      <c r="C36" s="360">
        <v>2311091</v>
      </c>
      <c r="D36" s="360">
        <v>130965</v>
      </c>
      <c r="E36" s="360">
        <v>5000</v>
      </c>
      <c r="F36" s="360">
        <v>22215</v>
      </c>
      <c r="G36" s="360"/>
      <c r="H36" s="529"/>
      <c r="I36" s="529"/>
      <c r="J36" s="360">
        <v>2726</v>
      </c>
      <c r="K36" s="360">
        <v>98817</v>
      </c>
      <c r="L36" s="530"/>
      <c r="M36" s="360">
        <v>2051268</v>
      </c>
      <c r="N36" s="360"/>
      <c r="O36" s="360"/>
      <c r="P36" s="360"/>
      <c r="Q36" s="360"/>
      <c r="R36" s="360"/>
      <c r="S36" s="360"/>
      <c r="T36" s="360"/>
      <c r="U36" s="360"/>
      <c r="V36" s="360"/>
      <c r="W36" s="360"/>
      <c r="X36" s="360"/>
      <c r="Y36" s="360">
        <v>185678</v>
      </c>
      <c r="Z36" s="360">
        <v>185678</v>
      </c>
      <c r="AA36" s="360"/>
      <c r="AB36" s="360"/>
      <c r="AC36" s="360"/>
      <c r="AD36" s="360"/>
      <c r="AE36" s="360">
        <v>221881</v>
      </c>
      <c r="AF36" s="360">
        <v>30228</v>
      </c>
      <c r="AG36" s="360"/>
      <c r="AH36" s="360">
        <v>191653</v>
      </c>
    </row>
    <row r="37" spans="1:34" s="366" customFormat="1" x14ac:dyDescent="0.2">
      <c r="A37" s="528" t="s">
        <v>777</v>
      </c>
      <c r="B37" s="359">
        <v>2020</v>
      </c>
      <c r="C37" s="360">
        <v>2387893</v>
      </c>
      <c r="D37" s="360">
        <v>98474</v>
      </c>
      <c r="E37" s="529"/>
      <c r="F37" s="529"/>
      <c r="G37" s="529"/>
      <c r="H37" s="529"/>
      <c r="I37" s="529"/>
      <c r="J37" s="360">
        <v>2617</v>
      </c>
      <c r="K37" s="360">
        <v>81206</v>
      </c>
      <c r="L37" s="530"/>
      <c r="M37" s="360">
        <v>222993</v>
      </c>
      <c r="N37" s="360"/>
      <c r="O37" s="360"/>
      <c r="P37" s="360"/>
      <c r="Q37" s="360"/>
      <c r="R37" s="360"/>
      <c r="S37" s="360"/>
      <c r="T37" s="360"/>
      <c r="U37" s="360"/>
      <c r="V37" s="360"/>
      <c r="W37" s="360"/>
      <c r="X37" s="360"/>
      <c r="Y37" s="360">
        <v>166697</v>
      </c>
      <c r="Z37" s="360">
        <v>166697</v>
      </c>
      <c r="AA37" s="360"/>
      <c r="AB37" s="360"/>
      <c r="AC37" s="360"/>
      <c r="AD37" s="360"/>
      <c r="AE37" s="360">
        <v>196548</v>
      </c>
      <c r="AF37" s="360">
        <v>31604</v>
      </c>
      <c r="AG37" s="360"/>
      <c r="AH37" s="360">
        <v>164944</v>
      </c>
    </row>
    <row r="38" spans="1:34" s="366" customFormat="1" x14ac:dyDescent="0.2">
      <c r="A38" s="528" t="s">
        <v>777</v>
      </c>
      <c r="B38" s="359">
        <v>2019</v>
      </c>
      <c r="C38" s="360">
        <v>2076883</v>
      </c>
      <c r="D38" s="360">
        <v>119470</v>
      </c>
      <c r="E38" s="529"/>
      <c r="F38" s="529"/>
      <c r="G38" s="529"/>
      <c r="H38" s="529"/>
      <c r="I38" s="529"/>
      <c r="J38" s="530"/>
      <c r="K38" s="360">
        <v>63165</v>
      </c>
      <c r="L38" s="530"/>
      <c r="M38" s="530"/>
      <c r="N38" s="360"/>
      <c r="O38" s="360"/>
      <c r="P38" s="360"/>
      <c r="Q38" s="360"/>
      <c r="R38" s="360"/>
      <c r="S38" s="360"/>
      <c r="T38" s="360"/>
      <c r="U38" s="360">
        <v>24337</v>
      </c>
      <c r="V38" s="360">
        <v>24337</v>
      </c>
      <c r="W38" s="360"/>
      <c r="X38" s="360"/>
      <c r="Y38" s="360">
        <v>240169</v>
      </c>
      <c r="Z38" s="360">
        <v>240169</v>
      </c>
      <c r="AA38" s="360"/>
      <c r="AB38" s="360"/>
      <c r="AC38" s="360"/>
      <c r="AD38" s="360"/>
      <c r="AE38" s="360">
        <v>245241</v>
      </c>
      <c r="AF38" s="360">
        <v>37280</v>
      </c>
      <c r="AG38" s="360"/>
      <c r="AH38" s="360">
        <v>207961</v>
      </c>
    </row>
    <row r="39" spans="1:34" s="366" customFormat="1" x14ac:dyDescent="0.2">
      <c r="A39" s="528" t="s">
        <v>778</v>
      </c>
      <c r="B39" s="359">
        <v>2022</v>
      </c>
      <c r="C39" s="360">
        <v>115635.26</v>
      </c>
      <c r="D39" s="360">
        <v>48337</v>
      </c>
      <c r="E39" s="360">
        <v>16666</v>
      </c>
      <c r="F39" s="529"/>
      <c r="G39" s="529"/>
      <c r="H39" s="529"/>
      <c r="I39" s="529"/>
      <c r="J39" s="530"/>
      <c r="K39" s="530"/>
      <c r="L39" s="530"/>
      <c r="M39" s="360">
        <v>500</v>
      </c>
      <c r="N39" s="360"/>
      <c r="O39" s="360"/>
      <c r="P39" s="360"/>
      <c r="Q39" s="360"/>
      <c r="R39" s="360">
        <v>2238563.9300000002</v>
      </c>
      <c r="S39" s="360"/>
      <c r="T39" s="360"/>
      <c r="U39" s="360"/>
      <c r="V39" s="360"/>
      <c r="W39" s="360"/>
      <c r="X39" s="360"/>
      <c r="Y39" s="360">
        <v>227821</v>
      </c>
      <c r="Z39" s="360">
        <v>227821</v>
      </c>
      <c r="AA39" s="360"/>
      <c r="AB39" s="360"/>
      <c r="AC39" s="360"/>
      <c r="AD39" s="360"/>
      <c r="AE39" s="360">
        <v>43606.05</v>
      </c>
      <c r="AF39" s="360"/>
      <c r="AG39" s="360"/>
      <c r="AH39" s="360">
        <v>43606.05</v>
      </c>
    </row>
    <row r="40" spans="1:34" s="366" customFormat="1" x14ac:dyDescent="0.2">
      <c r="A40" s="528" t="s">
        <v>778</v>
      </c>
      <c r="B40" s="359">
        <v>2021</v>
      </c>
      <c r="C40" s="360">
        <v>196564.02</v>
      </c>
      <c r="D40" s="360">
        <v>29453</v>
      </c>
      <c r="E40" s="529"/>
      <c r="F40" s="529"/>
      <c r="G40" s="529"/>
      <c r="H40" s="529"/>
      <c r="I40" s="529"/>
      <c r="J40" s="530"/>
      <c r="K40" s="530"/>
      <c r="L40" s="530"/>
      <c r="M40" s="530"/>
      <c r="N40" s="360"/>
      <c r="O40" s="360"/>
      <c r="P40" s="360"/>
      <c r="Q40" s="360"/>
      <c r="R40" s="360">
        <v>1148850.69</v>
      </c>
      <c r="S40" s="360"/>
      <c r="T40" s="360"/>
      <c r="U40" s="360"/>
      <c r="V40" s="360"/>
      <c r="W40" s="360"/>
      <c r="X40" s="360"/>
      <c r="Y40" s="360">
        <v>208674</v>
      </c>
      <c r="Z40" s="360">
        <v>208674</v>
      </c>
      <c r="AA40" s="360"/>
      <c r="AB40" s="360"/>
      <c r="AC40" s="360"/>
      <c r="AD40" s="360"/>
      <c r="AE40" s="360">
        <v>24247.21</v>
      </c>
      <c r="AF40" s="360"/>
      <c r="AG40" s="360"/>
      <c r="AH40" s="360">
        <v>24247.21</v>
      </c>
    </row>
    <row r="41" spans="1:34" s="366" customFormat="1" x14ac:dyDescent="0.2">
      <c r="A41" s="528" t="s">
        <v>778</v>
      </c>
      <c r="B41" s="359">
        <v>2020</v>
      </c>
      <c r="C41" s="360">
        <v>152457.01</v>
      </c>
      <c r="D41" s="360">
        <v>25264.81</v>
      </c>
      <c r="E41" s="529"/>
      <c r="F41" s="529"/>
      <c r="G41" s="529"/>
      <c r="H41" s="529"/>
      <c r="I41" s="529"/>
      <c r="J41" s="530"/>
      <c r="K41" s="530"/>
      <c r="L41" s="530"/>
      <c r="M41" s="530"/>
      <c r="N41" s="360"/>
      <c r="O41" s="360"/>
      <c r="P41" s="360"/>
      <c r="Q41" s="360"/>
      <c r="R41" s="360">
        <v>753770</v>
      </c>
      <c r="S41" s="360"/>
      <c r="T41" s="360"/>
      <c r="U41" s="360"/>
      <c r="V41" s="360"/>
      <c r="W41" s="360"/>
      <c r="X41" s="360"/>
      <c r="Y41" s="360">
        <v>151061.76000000001</v>
      </c>
      <c r="Z41" s="360">
        <v>137694</v>
      </c>
      <c r="AA41" s="360"/>
      <c r="AB41" s="360"/>
      <c r="AC41" s="360"/>
      <c r="AD41" s="360"/>
      <c r="AE41" s="360"/>
      <c r="AF41" s="360"/>
      <c r="AG41" s="360"/>
      <c r="AH41" s="360"/>
    </row>
    <row r="42" spans="1:34" s="366" customFormat="1" x14ac:dyDescent="0.2">
      <c r="A42" s="528" t="s">
        <v>778</v>
      </c>
      <c r="B42" s="359">
        <v>2019</v>
      </c>
      <c r="C42" s="360">
        <v>110315.09</v>
      </c>
      <c r="D42" s="360">
        <v>6571</v>
      </c>
      <c r="E42" s="529"/>
      <c r="F42" s="529"/>
      <c r="G42" s="529"/>
      <c r="H42" s="529"/>
      <c r="I42" s="529"/>
      <c r="J42" s="530"/>
      <c r="K42" s="530"/>
      <c r="L42" s="530"/>
      <c r="M42" s="530"/>
      <c r="N42" s="360"/>
      <c r="O42" s="360"/>
      <c r="P42" s="360"/>
      <c r="Q42" s="360"/>
      <c r="R42" s="360">
        <v>300000</v>
      </c>
      <c r="S42" s="360"/>
      <c r="T42" s="360"/>
      <c r="U42" s="360"/>
      <c r="V42" s="360"/>
      <c r="W42" s="360"/>
      <c r="X42" s="360"/>
      <c r="Y42" s="360">
        <v>91221</v>
      </c>
      <c r="Z42" s="360">
        <v>91221</v>
      </c>
      <c r="AA42" s="360"/>
      <c r="AB42" s="360"/>
      <c r="AC42" s="360"/>
      <c r="AD42" s="360"/>
      <c r="AE42" s="360">
        <v>2442.66</v>
      </c>
      <c r="AF42" s="360"/>
      <c r="AG42" s="360"/>
      <c r="AH42" s="360"/>
    </row>
    <row r="43" spans="1:34" s="366" customFormat="1" x14ac:dyDescent="0.2">
      <c r="A43" s="528" t="s">
        <v>779</v>
      </c>
      <c r="B43" s="359">
        <v>2022</v>
      </c>
      <c r="C43" s="360">
        <v>1118320</v>
      </c>
      <c r="D43" s="360">
        <v>174263</v>
      </c>
      <c r="E43" s="360">
        <v>113926</v>
      </c>
      <c r="F43" s="529"/>
      <c r="G43" s="529"/>
      <c r="H43" s="360">
        <v>26679</v>
      </c>
      <c r="I43" s="529"/>
      <c r="J43" s="530"/>
      <c r="K43" s="530"/>
      <c r="L43" s="530"/>
      <c r="M43" s="360">
        <v>565090</v>
      </c>
      <c r="N43" s="360"/>
      <c r="O43" s="360"/>
      <c r="P43" s="360"/>
      <c r="Q43" s="360"/>
      <c r="R43" s="360">
        <v>84954</v>
      </c>
      <c r="S43" s="360"/>
      <c r="T43" s="360"/>
      <c r="U43" s="360">
        <v>167489</v>
      </c>
      <c r="V43" s="360">
        <v>2500</v>
      </c>
      <c r="W43" s="360"/>
      <c r="X43" s="360"/>
      <c r="Y43" s="360">
        <v>456849</v>
      </c>
      <c r="Z43" s="360">
        <v>384810</v>
      </c>
      <c r="AA43" s="360"/>
      <c r="AB43" s="360"/>
      <c r="AC43" s="360"/>
      <c r="AD43" s="360"/>
      <c r="AE43" s="360">
        <v>370990</v>
      </c>
      <c r="AF43" s="360">
        <v>14893</v>
      </c>
      <c r="AG43" s="360"/>
      <c r="AH43" s="360">
        <v>35238</v>
      </c>
    </row>
    <row r="44" spans="1:34" s="366" customFormat="1" x14ac:dyDescent="0.2">
      <c r="A44" s="528" t="s">
        <v>779</v>
      </c>
      <c r="B44" s="359">
        <v>2021</v>
      </c>
      <c r="C44" s="360">
        <v>2489145</v>
      </c>
      <c r="D44" s="360">
        <v>163124</v>
      </c>
      <c r="E44" s="360">
        <v>89583</v>
      </c>
      <c r="F44" s="360">
        <v>21794</v>
      </c>
      <c r="G44" s="360"/>
      <c r="H44" s="360">
        <v>5564.67</v>
      </c>
      <c r="I44" s="529"/>
      <c r="J44" s="530"/>
      <c r="K44" s="360">
        <v>197789</v>
      </c>
      <c r="L44" s="530"/>
      <c r="M44" s="360">
        <v>655336</v>
      </c>
      <c r="N44" s="360"/>
      <c r="O44" s="360"/>
      <c r="P44" s="360"/>
      <c r="Q44" s="360"/>
      <c r="R44" s="360">
        <v>63547</v>
      </c>
      <c r="S44" s="360"/>
      <c r="T44" s="360"/>
      <c r="U44" s="360">
        <v>90204</v>
      </c>
      <c r="V44" s="360">
        <v>59123</v>
      </c>
      <c r="W44" s="360"/>
      <c r="X44" s="360"/>
      <c r="Y44" s="360">
        <v>433845</v>
      </c>
      <c r="Z44" s="360">
        <v>406345</v>
      </c>
      <c r="AA44" s="360">
        <v>27500</v>
      </c>
      <c r="AB44" s="360"/>
      <c r="AC44" s="360"/>
      <c r="AD44" s="360"/>
      <c r="AE44" s="360">
        <v>265834</v>
      </c>
      <c r="AF44" s="360">
        <v>13794</v>
      </c>
      <c r="AG44" s="360"/>
      <c r="AH44" s="360">
        <v>12869</v>
      </c>
    </row>
    <row r="45" spans="1:34" s="366" customFormat="1" x14ac:dyDescent="0.2">
      <c r="A45" s="528" t="s">
        <v>779</v>
      </c>
      <c r="B45" s="359">
        <v>2020</v>
      </c>
      <c r="C45" s="360">
        <v>2581502.7400000002</v>
      </c>
      <c r="D45" s="360">
        <v>146000</v>
      </c>
      <c r="E45" s="360">
        <v>64630</v>
      </c>
      <c r="F45" s="360">
        <v>10299</v>
      </c>
      <c r="G45" s="360"/>
      <c r="H45" s="360">
        <v>16645.5</v>
      </c>
      <c r="I45" s="529"/>
      <c r="J45" s="360">
        <v>2779.04</v>
      </c>
      <c r="K45" s="360">
        <v>204445.05</v>
      </c>
      <c r="L45" s="530"/>
      <c r="M45" s="360">
        <v>153845.70000000001</v>
      </c>
      <c r="N45" s="360"/>
      <c r="O45" s="360"/>
      <c r="P45" s="360"/>
      <c r="Q45" s="360"/>
      <c r="R45" s="360">
        <v>15749.19</v>
      </c>
      <c r="S45" s="360"/>
      <c r="T45" s="360"/>
      <c r="U45" s="360"/>
      <c r="V45" s="360"/>
      <c r="W45" s="360"/>
      <c r="X45" s="360"/>
      <c r="Y45" s="360">
        <v>457367.03999999998</v>
      </c>
      <c r="Z45" s="360">
        <v>435626.75</v>
      </c>
      <c r="AA45" s="360">
        <v>29527.47</v>
      </c>
      <c r="AB45" s="360"/>
      <c r="AC45" s="360"/>
      <c r="AD45" s="360"/>
      <c r="AE45" s="360">
        <v>164969.79</v>
      </c>
      <c r="AF45" s="360">
        <v>17963.599999999999</v>
      </c>
      <c r="AG45" s="360"/>
      <c r="AH45" s="360"/>
    </row>
    <row r="46" spans="1:34" s="366" customFormat="1" x14ac:dyDescent="0.2">
      <c r="A46" s="528" t="s">
        <v>779</v>
      </c>
      <c r="B46" s="359">
        <v>2019</v>
      </c>
      <c r="C46" s="360">
        <v>2315751</v>
      </c>
      <c r="D46" s="360">
        <v>162271</v>
      </c>
      <c r="E46" s="360">
        <v>46211</v>
      </c>
      <c r="F46" s="360">
        <v>5949</v>
      </c>
      <c r="G46" s="360"/>
      <c r="H46" s="360">
        <v>37155</v>
      </c>
      <c r="I46" s="529"/>
      <c r="J46" s="360">
        <v>3776</v>
      </c>
      <c r="K46" s="360">
        <v>163861</v>
      </c>
      <c r="L46" s="530"/>
      <c r="M46" s="360">
        <v>146190</v>
      </c>
      <c r="N46" s="360"/>
      <c r="O46" s="360"/>
      <c r="P46" s="360"/>
      <c r="Q46" s="360"/>
      <c r="R46" s="360"/>
      <c r="S46" s="360"/>
      <c r="T46" s="360"/>
      <c r="U46" s="360">
        <v>207352</v>
      </c>
      <c r="V46" s="360">
        <v>69728</v>
      </c>
      <c r="W46" s="360"/>
      <c r="X46" s="360"/>
      <c r="Y46" s="360">
        <v>684262</v>
      </c>
      <c r="Z46" s="360">
        <v>489964</v>
      </c>
      <c r="AA46" s="360">
        <v>47000</v>
      </c>
      <c r="AB46" s="360"/>
      <c r="AC46" s="360"/>
      <c r="AD46" s="360"/>
      <c r="AE46" s="360">
        <v>17965</v>
      </c>
      <c r="AF46" s="360">
        <v>17965</v>
      </c>
      <c r="AG46" s="360"/>
      <c r="AH46" s="360"/>
    </row>
    <row r="47" spans="1:34" s="366" customFormat="1" x14ac:dyDescent="0.2">
      <c r="A47" s="528" t="s">
        <v>780</v>
      </c>
      <c r="B47" s="359">
        <v>2022</v>
      </c>
      <c r="C47" s="360">
        <v>1333586.4099999999</v>
      </c>
      <c r="D47" s="360">
        <v>60909</v>
      </c>
      <c r="E47" s="529"/>
      <c r="F47" s="529"/>
      <c r="G47" s="360">
        <v>1162.1199999999999</v>
      </c>
      <c r="H47" s="360">
        <v>997.78</v>
      </c>
      <c r="I47" s="529"/>
      <c r="J47" s="360">
        <v>20718.82</v>
      </c>
      <c r="K47" s="360">
        <v>43263</v>
      </c>
      <c r="L47" s="530"/>
      <c r="M47" s="360">
        <v>44446.59</v>
      </c>
      <c r="N47" s="360"/>
      <c r="O47" s="360"/>
      <c r="P47" s="360"/>
      <c r="Q47" s="360"/>
      <c r="R47" s="360"/>
      <c r="S47" s="360"/>
      <c r="T47" s="360"/>
      <c r="U47" s="360"/>
      <c r="V47" s="360">
        <v>13700</v>
      </c>
      <c r="W47" s="360">
        <v>13700</v>
      </c>
      <c r="X47" s="360">
        <v>6761.85</v>
      </c>
      <c r="Y47" s="360">
        <v>372951.18</v>
      </c>
      <c r="Z47" s="360">
        <v>83798.570000000007</v>
      </c>
      <c r="AA47" s="360"/>
      <c r="AB47" s="360">
        <v>228926.15</v>
      </c>
      <c r="AC47" s="360">
        <v>60226.46</v>
      </c>
      <c r="AD47" s="360">
        <v>0</v>
      </c>
      <c r="AE47" s="360"/>
      <c r="AF47" s="360"/>
      <c r="AG47" s="360"/>
      <c r="AH47" s="360">
        <v>53873.59</v>
      </c>
    </row>
    <row r="48" spans="1:34" s="366" customFormat="1" x14ac:dyDescent="0.2">
      <c r="A48" s="528" t="s">
        <v>780</v>
      </c>
      <c r="B48" s="359">
        <v>2021</v>
      </c>
      <c r="C48" s="360">
        <v>1350926.92</v>
      </c>
      <c r="D48" s="360">
        <v>62517</v>
      </c>
      <c r="E48" s="360">
        <v>8333</v>
      </c>
      <c r="F48" s="360">
        <v>2000</v>
      </c>
      <c r="G48" s="529"/>
      <c r="H48" s="529"/>
      <c r="I48" s="529"/>
      <c r="J48" s="360">
        <v>25222.83</v>
      </c>
      <c r="K48" s="360">
        <v>31849</v>
      </c>
      <c r="L48" s="360">
        <v>4960</v>
      </c>
      <c r="M48" s="530"/>
      <c r="N48" s="360">
        <v>9375</v>
      </c>
      <c r="O48" s="360"/>
      <c r="P48" s="360"/>
      <c r="Q48" s="360"/>
      <c r="R48" s="360">
        <v>415987.27</v>
      </c>
      <c r="S48" s="360"/>
      <c r="T48" s="360"/>
      <c r="U48" s="360"/>
      <c r="V48" s="360"/>
      <c r="W48" s="360"/>
      <c r="X48" s="360"/>
      <c r="Y48" s="360">
        <v>58846.52</v>
      </c>
      <c r="Z48" s="360">
        <v>58846.5</v>
      </c>
      <c r="AA48" s="360"/>
      <c r="AB48" s="360"/>
      <c r="AC48" s="360"/>
      <c r="AD48" s="360"/>
      <c r="AE48" s="360">
        <v>1910.35</v>
      </c>
      <c r="AF48" s="360"/>
      <c r="AG48" s="360"/>
      <c r="AH48" s="360">
        <v>1910.35</v>
      </c>
    </row>
    <row r="49" spans="1:34" s="366" customFormat="1" x14ac:dyDescent="0.2">
      <c r="A49" s="528" t="s">
        <v>780</v>
      </c>
      <c r="B49" s="359">
        <v>2020</v>
      </c>
      <c r="C49" s="360">
        <v>1331150</v>
      </c>
      <c r="D49" s="360">
        <v>57469</v>
      </c>
      <c r="E49" s="360">
        <v>20000</v>
      </c>
      <c r="F49" s="529"/>
      <c r="G49" s="529"/>
      <c r="H49" s="529"/>
      <c r="I49" s="529"/>
      <c r="J49" s="360">
        <v>8975</v>
      </c>
      <c r="K49" s="360">
        <v>45714</v>
      </c>
      <c r="L49" s="360">
        <v>3700</v>
      </c>
      <c r="M49" s="360">
        <v>33383</v>
      </c>
      <c r="N49" s="360">
        <v>40000</v>
      </c>
      <c r="O49" s="360">
        <v>3439</v>
      </c>
      <c r="P49" s="360"/>
      <c r="Q49" s="360">
        <v>696736</v>
      </c>
      <c r="R49" s="360">
        <v>614588</v>
      </c>
      <c r="S49" s="360">
        <v>593026</v>
      </c>
      <c r="T49" s="360">
        <v>21563</v>
      </c>
      <c r="U49" s="360">
        <v>12</v>
      </c>
      <c r="V49" s="360">
        <v>12</v>
      </c>
      <c r="W49" s="360"/>
      <c r="X49" s="360"/>
      <c r="Y49" s="360">
        <v>64865</v>
      </c>
      <c r="Z49" s="360">
        <v>64865</v>
      </c>
      <c r="AA49" s="360"/>
      <c r="AB49" s="360"/>
      <c r="AC49" s="360"/>
      <c r="AD49" s="360"/>
      <c r="AE49" s="360">
        <v>17271</v>
      </c>
      <c r="AF49" s="360"/>
      <c r="AG49" s="360">
        <v>9745</v>
      </c>
      <c r="AH49" s="360">
        <v>7525</v>
      </c>
    </row>
    <row r="50" spans="1:34" s="366" customFormat="1" x14ac:dyDescent="0.2">
      <c r="A50" s="528" t="s">
        <v>780</v>
      </c>
      <c r="B50" s="359">
        <v>2019</v>
      </c>
      <c r="C50" s="360">
        <v>1179274.43</v>
      </c>
      <c r="D50" s="360">
        <v>61828</v>
      </c>
      <c r="E50" s="360">
        <v>196989.69</v>
      </c>
      <c r="F50" s="360">
        <v>5135</v>
      </c>
      <c r="G50" s="529"/>
      <c r="H50" s="360">
        <v>1407.6</v>
      </c>
      <c r="I50" s="529"/>
      <c r="J50" s="360">
        <v>25339</v>
      </c>
      <c r="K50" s="360">
        <v>47823</v>
      </c>
      <c r="L50" s="530"/>
      <c r="M50" s="360">
        <v>19942.52</v>
      </c>
      <c r="N50" s="530"/>
      <c r="O50" s="529"/>
      <c r="P50" s="529"/>
      <c r="Q50" s="529"/>
      <c r="R50" s="360"/>
      <c r="S50" s="529"/>
      <c r="T50" s="360"/>
      <c r="U50" s="360"/>
      <c r="V50" s="360"/>
      <c r="W50" s="360"/>
      <c r="X50" s="360"/>
      <c r="Y50" s="360">
        <v>90162.97</v>
      </c>
      <c r="Z50" s="360">
        <v>75242.81</v>
      </c>
      <c r="AA50" s="360"/>
      <c r="AB50" s="360"/>
      <c r="AC50" s="360"/>
      <c r="AD50" s="360"/>
      <c r="AE50" s="360">
        <v>14920.16</v>
      </c>
      <c r="AF50" s="360"/>
      <c r="AG50" s="360"/>
      <c r="AH50" s="360">
        <v>14920.16</v>
      </c>
    </row>
    <row r="51" spans="1:34" s="366" customFormat="1" x14ac:dyDescent="0.2">
      <c r="A51" s="528" t="s">
        <v>781</v>
      </c>
      <c r="B51" s="359">
        <v>2022</v>
      </c>
      <c r="C51" s="360">
        <v>3251853.51</v>
      </c>
      <c r="D51" s="360">
        <v>184401</v>
      </c>
      <c r="E51" s="360">
        <v>118833</v>
      </c>
      <c r="F51" s="360">
        <v>2500</v>
      </c>
      <c r="G51" s="529"/>
      <c r="H51" s="360">
        <v>108747.2</v>
      </c>
      <c r="I51" s="529"/>
      <c r="J51" s="530"/>
      <c r="K51" s="360">
        <v>142759.5</v>
      </c>
      <c r="L51" s="530"/>
      <c r="M51" s="360">
        <v>207814.29</v>
      </c>
      <c r="N51" s="530"/>
      <c r="O51" s="529"/>
      <c r="P51" s="529"/>
      <c r="Q51" s="529"/>
      <c r="R51" s="360">
        <v>408553.9</v>
      </c>
      <c r="S51" s="529"/>
      <c r="T51" s="360"/>
      <c r="U51" s="360">
        <v>140177.76</v>
      </c>
      <c r="V51" s="360">
        <v>73876.759999999995</v>
      </c>
      <c r="W51" s="360"/>
      <c r="X51" s="360"/>
      <c r="Y51" s="360">
        <v>472637.85</v>
      </c>
      <c r="Z51" s="360">
        <v>320137.84999999998</v>
      </c>
      <c r="AA51" s="360">
        <v>152500</v>
      </c>
      <c r="AB51" s="360"/>
      <c r="AC51" s="360"/>
      <c r="AD51" s="360"/>
      <c r="AE51" s="360">
        <v>26856.75</v>
      </c>
      <c r="AF51" s="360"/>
      <c r="AG51" s="360"/>
      <c r="AH51" s="360">
        <v>15156.75</v>
      </c>
    </row>
    <row r="52" spans="1:34" s="366" customFormat="1" x14ac:dyDescent="0.2">
      <c r="A52" s="528" t="s">
        <v>781</v>
      </c>
      <c r="B52" s="359">
        <v>2021</v>
      </c>
      <c r="C52" s="360">
        <v>2946827.05</v>
      </c>
      <c r="D52" s="360">
        <v>173140</v>
      </c>
      <c r="E52" s="360">
        <v>109922</v>
      </c>
      <c r="F52" s="360">
        <v>10320</v>
      </c>
      <c r="G52" s="529"/>
      <c r="H52" s="529"/>
      <c r="I52" s="529"/>
      <c r="J52" s="530"/>
      <c r="K52" s="360">
        <v>135220.5</v>
      </c>
      <c r="L52" s="530"/>
      <c r="M52" s="360">
        <v>180743.27</v>
      </c>
      <c r="N52" s="530"/>
      <c r="O52" s="529"/>
      <c r="P52" s="529"/>
      <c r="Q52" s="529"/>
      <c r="R52" s="360">
        <v>527509.52</v>
      </c>
      <c r="S52" s="529"/>
      <c r="T52" s="360"/>
      <c r="U52" s="360">
        <v>269969.7</v>
      </c>
      <c r="V52" s="360">
        <v>202937.7</v>
      </c>
      <c r="W52" s="360"/>
      <c r="X52" s="360"/>
      <c r="Y52" s="360">
        <v>477441</v>
      </c>
      <c r="Z52" s="360">
        <v>349441</v>
      </c>
      <c r="AA52" s="360">
        <v>128000</v>
      </c>
      <c r="AB52" s="360"/>
      <c r="AC52" s="360"/>
      <c r="AD52" s="360"/>
      <c r="AE52" s="360">
        <v>12473.45</v>
      </c>
      <c r="AF52" s="360"/>
      <c r="AG52" s="360"/>
      <c r="AH52" s="360">
        <v>8481.08</v>
      </c>
    </row>
    <row r="53" spans="1:34" s="366" customFormat="1" x14ac:dyDescent="0.2">
      <c r="A53" s="528" t="s">
        <v>781</v>
      </c>
      <c r="B53" s="359">
        <v>2020</v>
      </c>
      <c r="C53" s="360">
        <v>2998397.77</v>
      </c>
      <c r="D53" s="360">
        <v>176285</v>
      </c>
      <c r="E53" s="360">
        <v>82084</v>
      </c>
      <c r="F53" s="360">
        <v>10320</v>
      </c>
      <c r="G53" s="529"/>
      <c r="H53" s="529"/>
      <c r="I53" s="529"/>
      <c r="J53" s="530"/>
      <c r="K53" s="360">
        <v>157273</v>
      </c>
      <c r="L53" s="530"/>
      <c r="M53" s="360">
        <v>197918.77</v>
      </c>
      <c r="N53" s="530"/>
      <c r="O53" s="529"/>
      <c r="P53" s="529"/>
      <c r="Q53" s="529"/>
      <c r="R53" s="360">
        <v>204512.44</v>
      </c>
      <c r="S53" s="529"/>
      <c r="T53" s="360"/>
      <c r="U53" s="360">
        <v>145287</v>
      </c>
      <c r="V53" s="360"/>
      <c r="W53" s="360"/>
      <c r="X53" s="360"/>
      <c r="Y53" s="360">
        <v>443025</v>
      </c>
      <c r="Z53" s="360">
        <v>378025</v>
      </c>
      <c r="AA53" s="360">
        <v>65000</v>
      </c>
      <c r="AB53" s="360"/>
      <c r="AC53" s="360"/>
      <c r="AD53" s="360"/>
      <c r="AE53" s="360">
        <v>12473.45</v>
      </c>
      <c r="AF53" s="360"/>
      <c r="AG53" s="360"/>
      <c r="AH53" s="360">
        <v>12473.45</v>
      </c>
    </row>
    <row r="54" spans="1:34" s="366" customFormat="1" x14ac:dyDescent="0.2">
      <c r="A54" s="528" t="s">
        <v>781</v>
      </c>
      <c r="B54" s="359">
        <v>2019</v>
      </c>
      <c r="C54" s="360">
        <v>608313.5</v>
      </c>
      <c r="D54" s="360">
        <v>179718</v>
      </c>
      <c r="E54" s="360">
        <v>125790.91</v>
      </c>
      <c r="F54" s="529"/>
      <c r="G54" s="529"/>
      <c r="H54" s="529"/>
      <c r="I54" s="529"/>
      <c r="J54" s="530"/>
      <c r="K54" s="360">
        <v>128594.5</v>
      </c>
      <c r="L54" s="530"/>
      <c r="M54" s="360">
        <v>174210.09</v>
      </c>
      <c r="N54" s="530"/>
      <c r="O54" s="529"/>
      <c r="P54" s="529"/>
      <c r="Q54" s="529"/>
      <c r="R54" s="360"/>
      <c r="S54" s="529"/>
      <c r="T54" s="360"/>
      <c r="U54" s="360">
        <v>141234.99</v>
      </c>
      <c r="V54" s="360">
        <v>141234.99</v>
      </c>
      <c r="W54" s="360"/>
      <c r="X54" s="360"/>
      <c r="Y54" s="360">
        <v>546098.56000000006</v>
      </c>
      <c r="Z54" s="360">
        <v>483021.07</v>
      </c>
      <c r="AA54" s="360">
        <v>63077.49</v>
      </c>
      <c r="AB54" s="360"/>
      <c r="AC54" s="360"/>
      <c r="AD54" s="360"/>
      <c r="AE54" s="360">
        <v>10036.58</v>
      </c>
      <c r="AF54" s="360"/>
      <c r="AG54" s="360"/>
      <c r="AH54" s="360">
        <v>10036.58</v>
      </c>
    </row>
    <row r="55" spans="1:34" s="366" customFormat="1" x14ac:dyDescent="0.2">
      <c r="A55" s="528" t="s">
        <v>782</v>
      </c>
      <c r="B55" s="359">
        <v>2022</v>
      </c>
      <c r="C55" s="360">
        <v>2438538.2999999998</v>
      </c>
      <c r="D55" s="360">
        <v>126750</v>
      </c>
      <c r="E55" s="360">
        <v>50479</v>
      </c>
      <c r="F55" s="360">
        <v>9000</v>
      </c>
      <c r="G55" s="529"/>
      <c r="H55" s="360">
        <v>12000</v>
      </c>
      <c r="I55" s="529"/>
      <c r="J55" s="530"/>
      <c r="K55" s="360">
        <v>125214.25</v>
      </c>
      <c r="L55" s="530"/>
      <c r="M55" s="360">
        <v>88613.38</v>
      </c>
      <c r="N55" s="530"/>
      <c r="O55" s="529"/>
      <c r="P55" s="529"/>
      <c r="Q55" s="529"/>
      <c r="R55" s="360">
        <v>636698.01</v>
      </c>
      <c r="S55" s="529"/>
      <c r="T55" s="360"/>
      <c r="U55" s="360">
        <v>259660.45</v>
      </c>
      <c r="V55" s="360">
        <v>259660.45</v>
      </c>
      <c r="W55" s="360"/>
      <c r="X55" s="360"/>
      <c r="Y55" s="360">
        <v>822963</v>
      </c>
      <c r="Z55" s="360">
        <v>720091</v>
      </c>
      <c r="AA55" s="360">
        <v>102872</v>
      </c>
      <c r="AB55" s="360"/>
      <c r="AC55" s="360"/>
      <c r="AD55" s="360"/>
      <c r="AE55" s="360">
        <v>121757.53</v>
      </c>
      <c r="AF55" s="360"/>
      <c r="AG55" s="360"/>
      <c r="AH55" s="360">
        <v>121757.53</v>
      </c>
    </row>
    <row r="56" spans="1:34" s="366" customFormat="1" x14ac:dyDescent="0.2">
      <c r="A56" s="528" t="s">
        <v>782</v>
      </c>
      <c r="B56" s="359">
        <v>2021</v>
      </c>
      <c r="C56" s="360">
        <v>2344993.59</v>
      </c>
      <c r="D56" s="360">
        <v>143530.28</v>
      </c>
      <c r="E56" s="529"/>
      <c r="F56" s="360">
        <v>43980.36</v>
      </c>
      <c r="G56" s="529"/>
      <c r="H56" s="360">
        <v>12000</v>
      </c>
      <c r="I56" s="529"/>
      <c r="J56" s="360">
        <v>477</v>
      </c>
      <c r="K56" s="360">
        <v>120063.95</v>
      </c>
      <c r="L56" s="530"/>
      <c r="M56" s="360">
        <v>96639</v>
      </c>
      <c r="N56" s="530"/>
      <c r="O56" s="529"/>
      <c r="P56" s="529"/>
      <c r="Q56" s="529"/>
      <c r="R56" s="360">
        <v>41487.879999999997</v>
      </c>
      <c r="S56" s="529"/>
      <c r="T56" s="360"/>
      <c r="U56" s="360">
        <v>505738.05</v>
      </c>
      <c r="V56" s="360">
        <v>505738.05</v>
      </c>
      <c r="W56" s="360"/>
      <c r="X56" s="360"/>
      <c r="Y56" s="360">
        <v>637931</v>
      </c>
      <c r="Z56" s="360">
        <v>605690</v>
      </c>
      <c r="AA56" s="360">
        <v>32241</v>
      </c>
      <c r="AB56" s="360"/>
      <c r="AC56" s="360"/>
      <c r="AD56" s="360"/>
      <c r="AE56" s="360">
        <v>116947.8</v>
      </c>
      <c r="AF56" s="360"/>
      <c r="AG56" s="360"/>
      <c r="AH56" s="360">
        <v>93517.71</v>
      </c>
    </row>
    <row r="57" spans="1:34" s="366" customFormat="1" x14ac:dyDescent="0.2">
      <c r="A57" s="528" t="s">
        <v>782</v>
      </c>
      <c r="B57" s="359">
        <v>2020</v>
      </c>
      <c r="C57" s="360">
        <v>2014935.11</v>
      </c>
      <c r="D57" s="360">
        <v>139203</v>
      </c>
      <c r="E57" s="529"/>
      <c r="F57" s="360">
        <v>48943</v>
      </c>
      <c r="G57" s="529"/>
      <c r="H57" s="360">
        <v>6747.5</v>
      </c>
      <c r="I57" s="529"/>
      <c r="J57" s="360">
        <v>2086</v>
      </c>
      <c r="K57" s="360">
        <v>154128</v>
      </c>
      <c r="L57" s="530"/>
      <c r="M57" s="360">
        <v>61231.89</v>
      </c>
      <c r="N57" s="530"/>
      <c r="O57" s="529"/>
      <c r="P57" s="529"/>
      <c r="Q57" s="529"/>
      <c r="R57" s="360">
        <v>40100.720000000001</v>
      </c>
      <c r="S57" s="529"/>
      <c r="T57" s="360"/>
      <c r="U57" s="360">
        <v>248761.02</v>
      </c>
      <c r="V57" s="360">
        <v>248761.02</v>
      </c>
      <c r="W57" s="360"/>
      <c r="X57" s="360"/>
      <c r="Y57" s="360">
        <v>623272</v>
      </c>
      <c r="Z57" s="360">
        <v>623272</v>
      </c>
      <c r="AA57" s="360"/>
      <c r="AB57" s="360"/>
      <c r="AC57" s="360"/>
      <c r="AD57" s="360"/>
      <c r="AE57" s="360">
        <v>61535.040000000001</v>
      </c>
      <c r="AF57" s="360"/>
      <c r="AG57" s="360"/>
      <c r="AH57" s="360">
        <v>61535.040000000001</v>
      </c>
    </row>
    <row r="58" spans="1:34" s="366" customFormat="1" x14ac:dyDescent="0.2">
      <c r="A58" s="528" t="s">
        <v>782</v>
      </c>
      <c r="B58" s="359">
        <v>2019</v>
      </c>
      <c r="C58" s="360">
        <v>2225540.98</v>
      </c>
      <c r="D58" s="360">
        <v>146690</v>
      </c>
      <c r="E58" s="360">
        <v>56000</v>
      </c>
      <c r="F58" s="360">
        <v>18226</v>
      </c>
      <c r="G58" s="529"/>
      <c r="H58" s="360">
        <v>20592.18</v>
      </c>
      <c r="I58" s="529"/>
      <c r="J58" s="360">
        <v>2547</v>
      </c>
      <c r="K58" s="360">
        <v>153089.75</v>
      </c>
      <c r="L58" s="530"/>
      <c r="M58" s="360">
        <v>59180.4</v>
      </c>
      <c r="N58" s="530"/>
      <c r="O58" s="529"/>
      <c r="P58" s="529"/>
      <c r="Q58" s="529"/>
      <c r="R58" s="360">
        <v>21186.04</v>
      </c>
      <c r="S58" s="529"/>
      <c r="T58" s="360"/>
      <c r="U58" s="360">
        <v>213259.01</v>
      </c>
      <c r="V58" s="360">
        <v>213259.01</v>
      </c>
      <c r="W58" s="360"/>
      <c r="X58" s="360"/>
      <c r="Y58" s="360">
        <v>586949</v>
      </c>
      <c r="Z58" s="360">
        <v>586949</v>
      </c>
      <c r="AA58" s="360"/>
      <c r="AB58" s="360"/>
      <c r="AC58" s="360"/>
      <c r="AD58" s="360"/>
      <c r="AE58" s="360">
        <v>46022.23</v>
      </c>
      <c r="AF58" s="360"/>
      <c r="AG58" s="360"/>
      <c r="AH58" s="360">
        <v>46022.23</v>
      </c>
    </row>
    <row r="59" spans="1:34" s="366" customFormat="1" x14ac:dyDescent="0.2">
      <c r="A59" s="528" t="s">
        <v>783</v>
      </c>
      <c r="B59" s="359">
        <v>2022</v>
      </c>
      <c r="C59" s="360">
        <v>1314001.73</v>
      </c>
      <c r="D59" s="360">
        <v>78326</v>
      </c>
      <c r="E59" s="360">
        <v>22886.67</v>
      </c>
      <c r="F59" s="529"/>
      <c r="G59" s="529"/>
      <c r="H59" s="529"/>
      <c r="I59" s="529"/>
      <c r="J59" s="530"/>
      <c r="K59" s="360">
        <v>82406.16</v>
      </c>
      <c r="L59" s="530"/>
      <c r="M59" s="360">
        <v>55426.26</v>
      </c>
      <c r="N59" s="530"/>
      <c r="O59" s="529"/>
      <c r="P59" s="529"/>
      <c r="Q59" s="529"/>
      <c r="R59" s="360"/>
      <c r="S59" s="529"/>
      <c r="T59" s="360"/>
      <c r="U59" s="360">
        <v>2275.2199999999998</v>
      </c>
      <c r="V59" s="360"/>
      <c r="W59" s="360"/>
      <c r="X59" s="360"/>
      <c r="Y59" s="360">
        <v>231736</v>
      </c>
      <c r="Z59" s="360">
        <v>231736</v>
      </c>
      <c r="AA59" s="360"/>
      <c r="AB59" s="360"/>
      <c r="AC59" s="360"/>
      <c r="AD59" s="360"/>
      <c r="AE59" s="360">
        <v>10235.370000000001</v>
      </c>
      <c r="AF59" s="360"/>
      <c r="AG59" s="360"/>
      <c r="AH59" s="360">
        <v>10235.370000000001</v>
      </c>
    </row>
    <row r="60" spans="1:34" s="366" customFormat="1" x14ac:dyDescent="0.2">
      <c r="A60" s="528" t="s">
        <v>783</v>
      </c>
      <c r="B60" s="359">
        <v>2021</v>
      </c>
      <c r="C60" s="360">
        <v>1227348.08</v>
      </c>
      <c r="D60" s="360">
        <v>76239</v>
      </c>
      <c r="E60" s="360">
        <v>2870</v>
      </c>
      <c r="F60" s="529"/>
      <c r="G60" s="529"/>
      <c r="H60" s="529"/>
      <c r="I60" s="529"/>
      <c r="J60" s="530"/>
      <c r="K60" s="360">
        <v>89756.5</v>
      </c>
      <c r="L60" s="530"/>
      <c r="M60" s="360">
        <v>48881.94</v>
      </c>
      <c r="N60" s="530"/>
      <c r="O60" s="529"/>
      <c r="P60" s="529"/>
      <c r="Q60" s="529"/>
      <c r="R60" s="360"/>
      <c r="S60" s="529"/>
      <c r="T60" s="360"/>
      <c r="U60" s="360">
        <v>4500</v>
      </c>
      <c r="V60" s="360"/>
      <c r="W60" s="360"/>
      <c r="X60" s="360"/>
      <c r="Y60" s="360">
        <v>210807.62</v>
      </c>
      <c r="Z60" s="360">
        <v>210807.62</v>
      </c>
      <c r="AA60" s="360"/>
      <c r="AB60" s="360"/>
      <c r="AC60" s="360"/>
      <c r="AD60" s="360"/>
      <c r="AE60" s="360">
        <v>26933.3</v>
      </c>
      <c r="AF60" s="360"/>
      <c r="AG60" s="360"/>
      <c r="AH60" s="360">
        <v>26933.3</v>
      </c>
    </row>
    <row r="61" spans="1:34" s="366" customFormat="1" x14ac:dyDescent="0.2">
      <c r="A61" s="528" t="s">
        <v>783</v>
      </c>
      <c r="B61" s="359">
        <v>2020</v>
      </c>
      <c r="C61" s="360">
        <v>1245091.1299999999</v>
      </c>
      <c r="D61" s="360">
        <v>89796</v>
      </c>
      <c r="E61" s="360">
        <v>7740</v>
      </c>
      <c r="F61" s="529"/>
      <c r="G61" s="529"/>
      <c r="H61" s="529"/>
      <c r="I61" s="529"/>
      <c r="J61" s="530"/>
      <c r="K61" s="360">
        <v>94578.5</v>
      </c>
      <c r="L61" s="530"/>
      <c r="M61" s="360">
        <v>41031.75</v>
      </c>
      <c r="N61" s="530"/>
      <c r="O61" s="529"/>
      <c r="P61" s="529"/>
      <c r="Q61" s="529"/>
      <c r="R61" s="360"/>
      <c r="S61" s="529"/>
      <c r="T61" s="360"/>
      <c r="U61" s="360"/>
      <c r="V61" s="360"/>
      <c r="W61" s="360"/>
      <c r="X61" s="360"/>
      <c r="Y61" s="360">
        <v>137676</v>
      </c>
      <c r="Z61" s="360">
        <v>130176</v>
      </c>
      <c r="AA61" s="360">
        <v>7500</v>
      </c>
      <c r="AB61" s="360"/>
      <c r="AC61" s="360"/>
      <c r="AD61" s="360"/>
      <c r="AE61" s="360">
        <v>24288.26</v>
      </c>
      <c r="AF61" s="360"/>
      <c r="AG61" s="360"/>
      <c r="AH61" s="360">
        <v>24288.26</v>
      </c>
    </row>
    <row r="62" spans="1:34" s="366" customFormat="1" x14ac:dyDescent="0.2">
      <c r="A62" s="528" t="s">
        <v>783</v>
      </c>
      <c r="B62" s="359">
        <v>2019</v>
      </c>
      <c r="C62" s="360">
        <v>1157800</v>
      </c>
      <c r="D62" s="360">
        <v>89656</v>
      </c>
      <c r="E62" s="360">
        <v>11391</v>
      </c>
      <c r="F62" s="529"/>
      <c r="G62" s="529"/>
      <c r="H62" s="529"/>
      <c r="I62" s="529"/>
      <c r="J62" s="530"/>
      <c r="K62" s="360">
        <v>87920</v>
      </c>
      <c r="L62" s="530"/>
      <c r="M62" s="360">
        <v>56498</v>
      </c>
      <c r="N62" s="530"/>
      <c r="O62" s="529"/>
      <c r="P62" s="529"/>
      <c r="Q62" s="529"/>
      <c r="R62" s="360"/>
      <c r="S62" s="529"/>
      <c r="T62" s="360"/>
      <c r="U62" s="360"/>
      <c r="V62" s="360"/>
      <c r="W62" s="360"/>
      <c r="X62" s="360"/>
      <c r="Y62" s="360">
        <f>Tabuľka19[[#This Row],[APVV]]</f>
        <v>78194</v>
      </c>
      <c r="Z62" s="360">
        <v>78194</v>
      </c>
      <c r="AA62" s="360"/>
      <c r="AB62" s="360"/>
      <c r="AC62" s="360"/>
      <c r="AD62" s="360"/>
      <c r="AE62" s="360">
        <v>15567</v>
      </c>
      <c r="AF62" s="360"/>
      <c r="AG62" s="360"/>
      <c r="AH62" s="360"/>
    </row>
    <row r="63" spans="1:34" s="366" customFormat="1" x14ac:dyDescent="0.2">
      <c r="A63" s="528" t="s">
        <v>784</v>
      </c>
      <c r="B63" s="359">
        <v>2022</v>
      </c>
      <c r="C63" s="360">
        <v>2066874</v>
      </c>
      <c r="D63" s="360">
        <v>104176</v>
      </c>
      <c r="E63" s="360">
        <v>40721</v>
      </c>
      <c r="F63" s="360">
        <v>19251</v>
      </c>
      <c r="G63" s="529"/>
      <c r="H63" s="360">
        <v>3658</v>
      </c>
      <c r="I63" s="529"/>
      <c r="J63" s="360">
        <v>6263</v>
      </c>
      <c r="K63" s="360">
        <v>24324</v>
      </c>
      <c r="L63" s="530"/>
      <c r="M63" s="530"/>
      <c r="N63" s="530"/>
      <c r="O63" s="529"/>
      <c r="P63" s="529"/>
      <c r="Q63" s="529"/>
      <c r="R63" s="360">
        <v>28591</v>
      </c>
      <c r="S63" s="529"/>
      <c r="T63" s="360"/>
      <c r="U63" s="360">
        <v>529932</v>
      </c>
      <c r="V63" s="360">
        <v>248307</v>
      </c>
      <c r="W63" s="360"/>
      <c r="X63" s="360"/>
      <c r="Y63" s="360">
        <v>303526</v>
      </c>
      <c r="Z63" s="360">
        <v>303526</v>
      </c>
      <c r="AA63" s="360"/>
      <c r="AB63" s="360"/>
      <c r="AC63" s="360"/>
      <c r="AD63" s="360"/>
      <c r="AE63" s="360">
        <v>309462</v>
      </c>
      <c r="AF63" s="360">
        <v>64150</v>
      </c>
      <c r="AG63" s="360"/>
      <c r="AH63" s="360">
        <v>245311</v>
      </c>
    </row>
    <row r="64" spans="1:34" s="366" customFormat="1" x14ac:dyDescent="0.2">
      <c r="A64" s="528" t="s">
        <v>784</v>
      </c>
      <c r="B64" s="359">
        <v>2021</v>
      </c>
      <c r="C64" s="360">
        <v>2014847</v>
      </c>
      <c r="D64" s="360">
        <v>105762</v>
      </c>
      <c r="E64" s="360">
        <v>34262</v>
      </c>
      <c r="F64" s="360">
        <v>15403</v>
      </c>
      <c r="G64" s="529"/>
      <c r="H64" s="529"/>
      <c r="I64" s="529"/>
      <c r="J64" s="360">
        <v>20808</v>
      </c>
      <c r="K64" s="360">
        <v>25360</v>
      </c>
      <c r="L64" s="530"/>
      <c r="M64" s="530"/>
      <c r="N64" s="530"/>
      <c r="O64" s="529"/>
      <c r="P64" s="529"/>
      <c r="Q64" s="529"/>
      <c r="R64" s="360"/>
      <c r="S64" s="529"/>
      <c r="T64" s="360"/>
      <c r="U64" s="360">
        <v>249844</v>
      </c>
      <c r="V64" s="360"/>
      <c r="W64" s="360"/>
      <c r="X64" s="360"/>
      <c r="Y64" s="360">
        <v>324630</v>
      </c>
      <c r="Z64" s="360">
        <v>189163</v>
      </c>
      <c r="AA64" s="360">
        <v>135467</v>
      </c>
      <c r="AB64" s="360"/>
      <c r="AC64" s="360"/>
      <c r="AD64" s="360"/>
      <c r="AE64" s="360">
        <v>162246</v>
      </c>
      <c r="AF64" s="360">
        <v>65066</v>
      </c>
      <c r="AG64" s="360"/>
      <c r="AH64" s="360">
        <v>97180</v>
      </c>
    </row>
    <row r="65" spans="1:34" s="366" customFormat="1" x14ac:dyDescent="0.2">
      <c r="A65" s="528" t="s">
        <v>784</v>
      </c>
      <c r="B65" s="359">
        <v>2020</v>
      </c>
      <c r="C65" s="360">
        <v>2008487</v>
      </c>
      <c r="D65" s="360">
        <v>104606</v>
      </c>
      <c r="E65" s="360">
        <v>39850</v>
      </c>
      <c r="F65" s="360">
        <v>24481</v>
      </c>
      <c r="G65" s="529"/>
      <c r="H65" s="529"/>
      <c r="I65" s="529"/>
      <c r="J65" s="360">
        <v>9610</v>
      </c>
      <c r="K65" s="360">
        <v>16029</v>
      </c>
      <c r="L65" s="530"/>
      <c r="M65" s="530"/>
      <c r="N65" s="530"/>
      <c r="O65" s="529"/>
      <c r="P65" s="529"/>
      <c r="Q65" s="529"/>
      <c r="R65" s="360">
        <v>281405</v>
      </c>
      <c r="S65" s="529"/>
      <c r="T65" s="360"/>
      <c r="U65" s="360">
        <v>351467</v>
      </c>
      <c r="V65" s="360">
        <v>207962</v>
      </c>
      <c r="W65" s="360"/>
      <c r="X65" s="360"/>
      <c r="Y65" s="360">
        <v>96865</v>
      </c>
      <c r="Z65" s="360">
        <v>96865</v>
      </c>
      <c r="AA65" s="360"/>
      <c r="AB65" s="360"/>
      <c r="AC65" s="360"/>
      <c r="AD65" s="360"/>
      <c r="AE65" s="360">
        <v>238196</v>
      </c>
      <c r="AF65" s="360">
        <v>67393</v>
      </c>
      <c r="AG65" s="360"/>
      <c r="AH65" s="360">
        <v>170803</v>
      </c>
    </row>
    <row r="66" spans="1:34" s="366" customFormat="1" x14ac:dyDescent="0.2">
      <c r="A66" s="528" t="s">
        <v>784</v>
      </c>
      <c r="B66" s="359">
        <v>2019</v>
      </c>
      <c r="C66" s="360">
        <v>205158</v>
      </c>
      <c r="D66" s="360">
        <v>114909</v>
      </c>
      <c r="E66" s="360">
        <v>55960</v>
      </c>
      <c r="F66" s="360">
        <v>20251</v>
      </c>
      <c r="G66" s="529"/>
      <c r="H66" s="529"/>
      <c r="I66" s="529"/>
      <c r="J66" s="360">
        <v>10942</v>
      </c>
      <c r="K66" s="360">
        <v>3096</v>
      </c>
      <c r="L66" s="530"/>
      <c r="M66" s="530"/>
      <c r="N66" s="530"/>
      <c r="O66" s="529"/>
      <c r="P66" s="529"/>
      <c r="Q66" s="529"/>
      <c r="R66" s="360"/>
      <c r="S66" s="529"/>
      <c r="T66" s="360"/>
      <c r="U66" s="360">
        <v>367131</v>
      </c>
      <c r="V66" s="360">
        <v>367131</v>
      </c>
      <c r="W66" s="360"/>
      <c r="X66" s="360"/>
      <c r="Y66" s="360">
        <v>139698</v>
      </c>
      <c r="Z66" s="360">
        <v>139698</v>
      </c>
      <c r="AA66" s="360"/>
      <c r="AB66" s="360"/>
      <c r="AC66" s="360"/>
      <c r="AD66" s="360"/>
      <c r="AE66" s="360">
        <v>179486</v>
      </c>
      <c r="AF66" s="360">
        <v>70759</v>
      </c>
      <c r="AG66" s="360"/>
      <c r="AH66" s="360">
        <v>108727</v>
      </c>
    </row>
    <row r="67" spans="1:34" s="366" customFormat="1" x14ac:dyDescent="0.2">
      <c r="A67" s="528" t="s">
        <v>785</v>
      </c>
      <c r="B67" s="359">
        <v>2022</v>
      </c>
      <c r="C67" s="360">
        <v>1656849</v>
      </c>
      <c r="D67" s="360">
        <v>77718</v>
      </c>
      <c r="E67" s="360">
        <v>16500</v>
      </c>
      <c r="F67" s="360">
        <v>6042</v>
      </c>
      <c r="G67" s="529"/>
      <c r="H67" s="529"/>
      <c r="I67" s="529"/>
      <c r="J67" s="360">
        <v>3045</v>
      </c>
      <c r="K67" s="360">
        <v>26342</v>
      </c>
      <c r="L67" s="530"/>
      <c r="M67" s="360">
        <v>188553</v>
      </c>
      <c r="N67" s="530"/>
      <c r="O67" s="529"/>
      <c r="P67" s="529"/>
      <c r="Q67" s="529"/>
      <c r="R67" s="360">
        <v>411267</v>
      </c>
      <c r="S67" s="529"/>
      <c r="T67" s="360"/>
      <c r="U67" s="360">
        <v>42080</v>
      </c>
      <c r="V67" s="360">
        <v>42080</v>
      </c>
      <c r="W67" s="360"/>
      <c r="X67" s="360"/>
      <c r="Y67" s="360">
        <v>247370</v>
      </c>
      <c r="Z67" s="360">
        <v>247370</v>
      </c>
      <c r="AA67" s="360"/>
      <c r="AB67" s="360"/>
      <c r="AC67" s="360"/>
      <c r="AD67" s="360"/>
      <c r="AE67" s="360">
        <v>329565</v>
      </c>
      <c r="AF67" s="360"/>
      <c r="AG67" s="360">
        <v>26134</v>
      </c>
      <c r="AH67" s="360">
        <v>303431</v>
      </c>
    </row>
    <row r="68" spans="1:34" s="366" customFormat="1" x14ac:dyDescent="0.2">
      <c r="A68" s="528" t="s">
        <v>785</v>
      </c>
      <c r="B68" s="359">
        <v>2021</v>
      </c>
      <c r="C68" s="360">
        <v>1475661</v>
      </c>
      <c r="D68" s="360">
        <v>73758</v>
      </c>
      <c r="E68" s="360">
        <v>11851</v>
      </c>
      <c r="F68" s="360">
        <v>2870</v>
      </c>
      <c r="G68" s="529"/>
      <c r="H68" s="529"/>
      <c r="I68" s="529"/>
      <c r="J68" s="360">
        <v>2984</v>
      </c>
      <c r="K68" s="360">
        <v>50838</v>
      </c>
      <c r="L68" s="530"/>
      <c r="M68" s="360">
        <v>101245</v>
      </c>
      <c r="N68" s="530"/>
      <c r="O68" s="529"/>
      <c r="P68" s="360">
        <v>6200</v>
      </c>
      <c r="Q68" s="529"/>
      <c r="R68" s="360">
        <v>199196</v>
      </c>
      <c r="S68" s="529"/>
      <c r="T68" s="360"/>
      <c r="U68" s="360">
        <v>49840</v>
      </c>
      <c r="V68" s="360">
        <v>49840</v>
      </c>
      <c r="W68" s="360"/>
      <c r="X68" s="360"/>
      <c r="Y68" s="360">
        <v>389488</v>
      </c>
      <c r="Z68" s="360">
        <v>389488</v>
      </c>
      <c r="AA68" s="360"/>
      <c r="AB68" s="360"/>
      <c r="AC68" s="360"/>
      <c r="AD68" s="360"/>
      <c r="AE68" s="360">
        <v>308601</v>
      </c>
      <c r="AF68" s="360"/>
      <c r="AG68" s="360">
        <v>16958</v>
      </c>
      <c r="AH68" s="360">
        <v>291643</v>
      </c>
    </row>
    <row r="69" spans="1:34" s="366" customFormat="1" x14ac:dyDescent="0.2">
      <c r="A69" s="528" t="s">
        <v>785</v>
      </c>
      <c r="B69" s="359">
        <v>2020</v>
      </c>
      <c r="C69" s="360">
        <v>1567229</v>
      </c>
      <c r="D69" s="360">
        <v>80049</v>
      </c>
      <c r="E69" s="360">
        <v>12900</v>
      </c>
      <c r="F69" s="529"/>
      <c r="G69" s="529"/>
      <c r="H69" s="529"/>
      <c r="I69" s="529"/>
      <c r="J69" s="360">
        <v>5853</v>
      </c>
      <c r="K69" s="360">
        <v>65626</v>
      </c>
      <c r="L69" s="530"/>
      <c r="M69" s="360">
        <v>125667</v>
      </c>
      <c r="N69" s="530"/>
      <c r="O69" s="529"/>
      <c r="P69" s="360">
        <v>5000</v>
      </c>
      <c r="Q69" s="529"/>
      <c r="R69" s="360">
        <v>175140</v>
      </c>
      <c r="S69" s="529"/>
      <c r="T69" s="360"/>
      <c r="U69" s="360"/>
      <c r="V69" s="360"/>
      <c r="W69" s="360"/>
      <c r="X69" s="360"/>
      <c r="Y69" s="360">
        <v>391162</v>
      </c>
      <c r="Z69" s="360">
        <v>381162</v>
      </c>
      <c r="AA69" s="360">
        <v>10000</v>
      </c>
      <c r="AB69" s="360"/>
      <c r="AC69" s="360"/>
      <c r="AD69" s="360"/>
      <c r="AE69" s="360">
        <v>285053</v>
      </c>
      <c r="AF69" s="360"/>
      <c r="AG69" s="360">
        <v>41995</v>
      </c>
      <c r="AH69" s="360">
        <v>243057</v>
      </c>
    </row>
    <row r="70" spans="1:34" s="366" customFormat="1" x14ac:dyDescent="0.2">
      <c r="A70" s="528" t="s">
        <v>785</v>
      </c>
      <c r="B70" s="359">
        <v>2019</v>
      </c>
      <c r="C70" s="360">
        <v>1130226</v>
      </c>
      <c r="D70" s="360">
        <v>74178</v>
      </c>
      <c r="E70" s="360">
        <v>14239</v>
      </c>
      <c r="F70" s="529"/>
      <c r="G70" s="529"/>
      <c r="H70" s="529"/>
      <c r="I70" s="529"/>
      <c r="J70" s="360">
        <v>3972</v>
      </c>
      <c r="K70" s="360">
        <v>63610</v>
      </c>
      <c r="L70" s="530"/>
      <c r="M70" s="360">
        <v>65425</v>
      </c>
      <c r="N70" s="530"/>
      <c r="O70" s="529"/>
      <c r="P70" s="529"/>
      <c r="Q70" s="529"/>
      <c r="R70" s="360">
        <v>18638</v>
      </c>
      <c r="S70" s="529"/>
      <c r="T70" s="360"/>
      <c r="U70" s="360">
        <v>72580</v>
      </c>
      <c r="V70" s="360"/>
      <c r="W70" s="360"/>
      <c r="X70" s="360"/>
      <c r="Y70" s="360">
        <v>330322</v>
      </c>
      <c r="Z70" s="360">
        <v>330322</v>
      </c>
      <c r="AA70" s="360"/>
      <c r="AB70" s="360"/>
      <c r="AC70" s="360"/>
      <c r="AD70" s="360"/>
      <c r="AE70" s="360">
        <v>434745</v>
      </c>
      <c r="AF70" s="360"/>
      <c r="AG70" s="360">
        <v>48382</v>
      </c>
      <c r="AH70" s="360">
        <v>386363</v>
      </c>
    </row>
    <row r="71" spans="1:34" s="366" customFormat="1" x14ac:dyDescent="0.2">
      <c r="A71" s="528" t="s">
        <v>786</v>
      </c>
      <c r="B71" s="359">
        <v>2022</v>
      </c>
      <c r="C71" s="360">
        <v>2745127.72</v>
      </c>
      <c r="D71" s="360">
        <v>124713</v>
      </c>
      <c r="E71" s="360">
        <v>33333.33</v>
      </c>
      <c r="F71" s="529"/>
      <c r="G71" s="529"/>
      <c r="H71" s="360">
        <v>108257.19</v>
      </c>
      <c r="I71" s="529"/>
      <c r="J71" s="530"/>
      <c r="K71" s="360">
        <v>100916</v>
      </c>
      <c r="L71" s="530"/>
      <c r="M71" s="360">
        <v>429992.04</v>
      </c>
      <c r="N71" s="530"/>
      <c r="O71" s="529"/>
      <c r="P71" s="529"/>
      <c r="Q71" s="529"/>
      <c r="R71" s="360">
        <v>106392.63</v>
      </c>
      <c r="S71" s="529"/>
      <c r="T71" s="360"/>
      <c r="U71" s="360">
        <v>45735</v>
      </c>
      <c r="V71" s="360"/>
      <c r="W71" s="360"/>
      <c r="X71" s="360"/>
      <c r="Y71" s="360">
        <v>587697.68999999994</v>
      </c>
      <c r="Z71" s="360">
        <v>585197.68999999994</v>
      </c>
      <c r="AA71" s="360">
        <v>2500</v>
      </c>
      <c r="AB71" s="360"/>
      <c r="AC71" s="360"/>
      <c r="AD71" s="360"/>
      <c r="AE71" s="360">
        <v>173321.04</v>
      </c>
      <c r="AF71" s="360"/>
      <c r="AG71" s="360"/>
      <c r="AH71" s="360">
        <v>51040.14</v>
      </c>
    </row>
    <row r="72" spans="1:34" s="366" customFormat="1" x14ac:dyDescent="0.2">
      <c r="A72" s="528" t="s">
        <v>786</v>
      </c>
      <c r="B72" s="359">
        <v>2021</v>
      </c>
      <c r="C72" s="360">
        <v>2540363.2599999998</v>
      </c>
      <c r="D72" s="360">
        <v>135810</v>
      </c>
      <c r="E72" s="360">
        <v>16666.66</v>
      </c>
      <c r="F72" s="529"/>
      <c r="G72" s="529"/>
      <c r="H72" s="360">
        <v>33009.65</v>
      </c>
      <c r="I72" s="529"/>
      <c r="J72" s="530"/>
      <c r="K72" s="360">
        <v>107564.25</v>
      </c>
      <c r="L72" s="530"/>
      <c r="M72" s="360">
        <v>195556.16</v>
      </c>
      <c r="N72" s="530"/>
      <c r="O72" s="529"/>
      <c r="P72" s="529"/>
      <c r="Q72" s="529"/>
      <c r="R72" s="360">
        <v>95237.07</v>
      </c>
      <c r="S72" s="529"/>
      <c r="T72" s="360"/>
      <c r="U72" s="360">
        <v>140535</v>
      </c>
      <c r="V72" s="360"/>
      <c r="W72" s="360"/>
      <c r="X72" s="360"/>
      <c r="Y72" s="360">
        <v>736755.19</v>
      </c>
      <c r="Z72" s="360">
        <v>694499.5</v>
      </c>
      <c r="AA72" s="360">
        <v>31291</v>
      </c>
      <c r="AB72" s="360"/>
      <c r="AC72" s="360"/>
      <c r="AD72" s="360"/>
      <c r="AE72" s="360">
        <v>106272.81</v>
      </c>
      <c r="AF72" s="360"/>
      <c r="AG72" s="360"/>
      <c r="AH72" s="360">
        <v>25888.81</v>
      </c>
    </row>
    <row r="73" spans="1:34" s="366" customFormat="1" x14ac:dyDescent="0.2">
      <c r="A73" s="528" t="s">
        <v>786</v>
      </c>
      <c r="B73" s="359">
        <v>2020</v>
      </c>
      <c r="C73" s="360">
        <v>2476960.58</v>
      </c>
      <c r="D73" s="360">
        <v>121458</v>
      </c>
      <c r="E73" s="360">
        <v>59610</v>
      </c>
      <c r="F73" s="529"/>
      <c r="G73" s="529"/>
      <c r="H73" s="360">
        <v>3581.75</v>
      </c>
      <c r="I73" s="529"/>
      <c r="J73" s="530"/>
      <c r="K73" s="360">
        <v>104843.5</v>
      </c>
      <c r="L73" s="530"/>
      <c r="M73" s="360">
        <v>167201.94</v>
      </c>
      <c r="N73" s="530"/>
      <c r="O73" s="529"/>
      <c r="P73" s="529"/>
      <c r="Q73" s="529"/>
      <c r="R73" s="360"/>
      <c r="S73" s="529"/>
      <c r="T73" s="360"/>
      <c r="U73" s="360">
        <v>92755</v>
      </c>
      <c r="V73" s="360"/>
      <c r="W73" s="360"/>
      <c r="X73" s="360"/>
      <c r="Y73" s="360">
        <v>725114.12</v>
      </c>
      <c r="Z73" s="360">
        <v>679567</v>
      </c>
      <c r="AA73" s="360">
        <v>31291</v>
      </c>
      <c r="AB73" s="360"/>
      <c r="AC73" s="360"/>
      <c r="AD73" s="360"/>
      <c r="AE73" s="360">
        <v>123116.73</v>
      </c>
      <c r="AF73" s="360"/>
      <c r="AG73" s="360"/>
      <c r="AH73" s="360">
        <v>39133.599999999999</v>
      </c>
    </row>
    <row r="74" spans="1:34" s="366" customFormat="1" x14ac:dyDescent="0.2">
      <c r="A74" s="528" t="s">
        <v>786</v>
      </c>
      <c r="B74" s="359">
        <v>2019</v>
      </c>
      <c r="C74" s="360">
        <v>468460</v>
      </c>
      <c r="D74" s="360">
        <v>131878</v>
      </c>
      <c r="E74" s="360">
        <v>68797</v>
      </c>
      <c r="F74" s="529"/>
      <c r="G74" s="529"/>
      <c r="H74" s="529"/>
      <c r="I74" s="529"/>
      <c r="J74" s="360">
        <v>1175</v>
      </c>
      <c r="K74" s="360">
        <v>96884</v>
      </c>
      <c r="L74" s="530"/>
      <c r="M74" s="360">
        <v>169726</v>
      </c>
      <c r="N74" s="530"/>
      <c r="O74" s="529"/>
      <c r="P74" s="529"/>
      <c r="Q74" s="529"/>
      <c r="R74" s="360"/>
      <c r="S74" s="529"/>
      <c r="T74" s="360"/>
      <c r="U74" s="360">
        <v>45000</v>
      </c>
      <c r="V74" s="360"/>
      <c r="W74" s="360"/>
      <c r="X74" s="360"/>
      <c r="Y74" s="360">
        <f>Tabuľka19[[#This Row],[APVV]]</f>
        <v>688650</v>
      </c>
      <c r="Z74" s="360">
        <v>688650</v>
      </c>
      <c r="AA74" s="360"/>
      <c r="AB74" s="360"/>
      <c r="AC74" s="360"/>
      <c r="AD74" s="360"/>
      <c r="AE74" s="360">
        <v>244109</v>
      </c>
      <c r="AF74" s="360">
        <v>924</v>
      </c>
      <c r="AG74" s="360"/>
      <c r="AH74" s="360">
        <v>126589</v>
      </c>
    </row>
    <row r="75" spans="1:34" s="366" customFormat="1" x14ac:dyDescent="0.2">
      <c r="A75" s="528" t="s">
        <v>787</v>
      </c>
      <c r="B75" s="359">
        <v>2022</v>
      </c>
      <c r="C75" s="360">
        <v>1344707</v>
      </c>
      <c r="D75" s="360">
        <v>51781</v>
      </c>
      <c r="E75" s="360">
        <v>61458</v>
      </c>
      <c r="F75" s="529"/>
      <c r="G75" s="529"/>
      <c r="H75" s="529"/>
      <c r="I75" s="529"/>
      <c r="J75" s="360">
        <v>3075</v>
      </c>
      <c r="K75" s="360">
        <v>28870</v>
      </c>
      <c r="L75" s="530"/>
      <c r="M75" s="530"/>
      <c r="N75" s="530"/>
      <c r="O75" s="529"/>
      <c r="P75" s="529"/>
      <c r="Q75" s="529"/>
      <c r="R75" s="360"/>
      <c r="S75" s="529"/>
      <c r="T75" s="360"/>
      <c r="U75" s="360">
        <v>111100</v>
      </c>
      <c r="V75" s="360"/>
      <c r="W75" s="360"/>
      <c r="X75" s="360"/>
      <c r="Y75" s="360">
        <v>258356</v>
      </c>
      <c r="Z75" s="360">
        <v>258356</v>
      </c>
      <c r="AA75" s="360"/>
      <c r="AB75" s="360"/>
      <c r="AC75" s="360"/>
      <c r="AD75" s="360"/>
      <c r="AE75" s="360">
        <v>94442</v>
      </c>
      <c r="AF75" s="360">
        <v>6181</v>
      </c>
      <c r="AG75" s="360"/>
      <c r="AH75" s="360">
        <v>88251</v>
      </c>
    </row>
    <row r="76" spans="1:34" s="366" customFormat="1" x14ac:dyDescent="0.2">
      <c r="A76" s="528" t="s">
        <v>787</v>
      </c>
      <c r="B76" s="359">
        <v>2021</v>
      </c>
      <c r="C76" s="360">
        <v>1379503</v>
      </c>
      <c r="D76" s="360">
        <v>67434</v>
      </c>
      <c r="E76" s="360">
        <v>40378</v>
      </c>
      <c r="F76" s="529"/>
      <c r="G76" s="529"/>
      <c r="H76" s="529"/>
      <c r="I76" s="529"/>
      <c r="J76" s="360">
        <v>4559</v>
      </c>
      <c r="K76" s="360">
        <v>37267</v>
      </c>
      <c r="L76" s="530"/>
      <c r="M76" s="530"/>
      <c r="N76" s="530"/>
      <c r="O76" s="529"/>
      <c r="P76" s="529"/>
      <c r="Q76" s="529"/>
      <c r="R76" s="360"/>
      <c r="S76" s="529"/>
      <c r="T76" s="360"/>
      <c r="U76" s="360">
        <v>258200</v>
      </c>
      <c r="V76" s="360"/>
      <c r="W76" s="360"/>
      <c r="X76" s="360"/>
      <c r="Y76" s="360">
        <v>188646</v>
      </c>
      <c r="Z76" s="360">
        <v>188646</v>
      </c>
      <c r="AA76" s="360"/>
      <c r="AB76" s="360"/>
      <c r="AC76" s="360"/>
      <c r="AD76" s="360"/>
      <c r="AE76" s="360">
        <v>134101</v>
      </c>
      <c r="AF76" s="360">
        <v>5302</v>
      </c>
      <c r="AG76" s="360"/>
      <c r="AH76" s="360">
        <v>127232</v>
      </c>
    </row>
    <row r="77" spans="1:34" s="366" customFormat="1" x14ac:dyDescent="0.2">
      <c r="A77" s="528" t="s">
        <v>787</v>
      </c>
      <c r="B77" s="359">
        <v>2020</v>
      </c>
      <c r="C77" s="360">
        <v>1307991</v>
      </c>
      <c r="D77" s="360">
        <v>70535</v>
      </c>
      <c r="E77" s="360">
        <v>18347</v>
      </c>
      <c r="F77" s="529"/>
      <c r="G77" s="529"/>
      <c r="H77" s="529"/>
      <c r="I77" s="529"/>
      <c r="J77" s="360">
        <v>6521</v>
      </c>
      <c r="K77" s="360">
        <v>28263</v>
      </c>
      <c r="L77" s="530"/>
      <c r="M77" s="530"/>
      <c r="N77" s="530"/>
      <c r="O77" s="529"/>
      <c r="P77" s="529"/>
      <c r="Q77" s="529"/>
      <c r="R77" s="360"/>
      <c r="S77" s="529"/>
      <c r="T77" s="360"/>
      <c r="U77" s="360"/>
      <c r="V77" s="360"/>
      <c r="W77" s="360"/>
      <c r="X77" s="360"/>
      <c r="Y77" s="360">
        <v>153307</v>
      </c>
      <c r="Z77" s="360">
        <v>153307</v>
      </c>
      <c r="AA77" s="360"/>
      <c r="AB77" s="360"/>
      <c r="AC77" s="360"/>
      <c r="AD77" s="360"/>
      <c r="AE77" s="360">
        <v>70901</v>
      </c>
      <c r="AF77" s="360">
        <v>4890</v>
      </c>
      <c r="AG77" s="360"/>
      <c r="AH77" s="360">
        <v>64381</v>
      </c>
    </row>
    <row r="78" spans="1:34" s="366" customFormat="1" x14ac:dyDescent="0.2">
      <c r="A78" s="528" t="s">
        <v>787</v>
      </c>
      <c r="B78" s="359">
        <v>2019</v>
      </c>
      <c r="C78" s="360">
        <v>1217481</v>
      </c>
      <c r="D78" s="360">
        <v>58588</v>
      </c>
      <c r="E78" s="360">
        <v>17403</v>
      </c>
      <c r="F78" s="529"/>
      <c r="G78" s="529"/>
      <c r="H78" s="529"/>
      <c r="I78" s="529"/>
      <c r="J78" s="360">
        <v>4431</v>
      </c>
      <c r="K78" s="360">
        <v>22799</v>
      </c>
      <c r="L78" s="530"/>
      <c r="M78" s="530"/>
      <c r="N78" s="530"/>
      <c r="O78" s="529"/>
      <c r="P78" s="529"/>
      <c r="Q78" s="529"/>
      <c r="R78" s="360"/>
      <c r="S78" s="529"/>
      <c r="T78" s="360"/>
      <c r="U78" s="360"/>
      <c r="V78" s="360"/>
      <c r="W78" s="360"/>
      <c r="X78" s="360"/>
      <c r="Y78" s="360">
        <v>165564</v>
      </c>
      <c r="Z78" s="360">
        <v>124290</v>
      </c>
      <c r="AA78" s="360"/>
      <c r="AB78" s="360"/>
      <c r="AC78" s="360"/>
      <c r="AD78" s="360"/>
      <c r="AE78" s="360">
        <v>124698</v>
      </c>
      <c r="AF78" s="360">
        <v>9327</v>
      </c>
      <c r="AG78" s="360"/>
      <c r="AH78" s="360">
        <v>113972</v>
      </c>
    </row>
    <row r="79" spans="1:34" s="366" customFormat="1" x14ac:dyDescent="0.2">
      <c r="A79" s="528" t="s">
        <v>788</v>
      </c>
      <c r="B79" s="359">
        <v>2022</v>
      </c>
      <c r="C79" s="360">
        <v>1022418</v>
      </c>
      <c r="D79" s="360">
        <v>44102</v>
      </c>
      <c r="E79" s="360">
        <v>22831</v>
      </c>
      <c r="F79" s="529"/>
      <c r="G79" s="529"/>
      <c r="H79" s="529"/>
      <c r="I79" s="529"/>
      <c r="J79" s="530"/>
      <c r="K79" s="360">
        <v>32005</v>
      </c>
      <c r="L79" s="530"/>
      <c r="M79" s="360">
        <v>17335</v>
      </c>
      <c r="N79" s="530"/>
      <c r="O79" s="529"/>
      <c r="P79" s="529"/>
      <c r="Q79" s="529"/>
      <c r="R79" s="360"/>
      <c r="S79" s="529"/>
      <c r="T79" s="360"/>
      <c r="U79" s="360">
        <v>21920</v>
      </c>
      <c r="V79" s="360"/>
      <c r="W79" s="360"/>
      <c r="X79" s="360"/>
      <c r="Y79" s="360">
        <v>180368</v>
      </c>
      <c r="Z79" s="360">
        <v>180368</v>
      </c>
      <c r="AA79" s="360"/>
      <c r="AB79" s="360"/>
      <c r="AC79" s="360"/>
      <c r="AD79" s="360"/>
      <c r="AE79" s="360">
        <v>120140</v>
      </c>
      <c r="AF79" s="360">
        <v>60213</v>
      </c>
      <c r="AG79" s="360"/>
      <c r="AH79" s="360">
        <v>59927</v>
      </c>
    </row>
    <row r="80" spans="1:34" s="366" customFormat="1" x14ac:dyDescent="0.2">
      <c r="A80" s="528" t="s">
        <v>788</v>
      </c>
      <c r="B80" s="359">
        <v>2021</v>
      </c>
      <c r="C80" s="360">
        <v>991220</v>
      </c>
      <c r="D80" s="360">
        <v>34030</v>
      </c>
      <c r="E80" s="360">
        <v>17622</v>
      </c>
      <c r="F80" s="529"/>
      <c r="G80" s="529"/>
      <c r="H80" s="529"/>
      <c r="I80" s="529"/>
      <c r="J80" s="530"/>
      <c r="K80" s="360">
        <v>17923</v>
      </c>
      <c r="L80" s="530"/>
      <c r="M80" s="360">
        <v>20365</v>
      </c>
      <c r="N80" s="530"/>
      <c r="O80" s="529"/>
      <c r="P80" s="529"/>
      <c r="Q80" s="529"/>
      <c r="R80" s="360"/>
      <c r="S80" s="529"/>
      <c r="T80" s="360"/>
      <c r="U80" s="360"/>
      <c r="V80" s="360"/>
      <c r="W80" s="360"/>
      <c r="X80" s="360"/>
      <c r="Y80" s="360">
        <v>234317</v>
      </c>
      <c r="Z80" s="360">
        <v>219509</v>
      </c>
      <c r="AA80" s="360"/>
      <c r="AB80" s="360"/>
      <c r="AC80" s="360"/>
      <c r="AD80" s="360"/>
      <c r="AE80" s="360">
        <v>124042</v>
      </c>
      <c r="AF80" s="360">
        <v>59952</v>
      </c>
      <c r="AG80" s="360"/>
      <c r="AH80" s="360">
        <v>64090</v>
      </c>
    </row>
    <row r="81" spans="1:34" s="366" customFormat="1" x14ac:dyDescent="0.2">
      <c r="A81" s="528" t="s">
        <v>788</v>
      </c>
      <c r="B81" s="359">
        <v>2020</v>
      </c>
      <c r="C81" s="360">
        <v>1052516</v>
      </c>
      <c r="D81" s="360">
        <v>37043</v>
      </c>
      <c r="E81" s="360">
        <v>1129</v>
      </c>
      <c r="F81" s="529"/>
      <c r="G81" s="529"/>
      <c r="H81" s="529"/>
      <c r="I81" s="529"/>
      <c r="J81" s="530"/>
      <c r="K81" s="360">
        <v>9006</v>
      </c>
      <c r="L81" s="530"/>
      <c r="M81" s="530"/>
      <c r="N81" s="530"/>
      <c r="O81" s="529"/>
      <c r="P81" s="529"/>
      <c r="Q81" s="529"/>
      <c r="R81" s="360"/>
      <c r="S81" s="529"/>
      <c r="T81" s="360"/>
      <c r="U81" s="360"/>
      <c r="V81" s="360"/>
      <c r="W81" s="360"/>
      <c r="X81" s="360"/>
      <c r="Y81" s="360">
        <v>319362</v>
      </c>
      <c r="Z81" s="360">
        <v>273918</v>
      </c>
      <c r="AA81" s="360"/>
      <c r="AB81" s="360"/>
      <c r="AC81" s="360"/>
      <c r="AD81" s="360"/>
      <c r="AE81" s="360">
        <v>130805</v>
      </c>
      <c r="AF81" s="360">
        <v>59185</v>
      </c>
      <c r="AG81" s="360"/>
      <c r="AH81" s="360">
        <v>71619</v>
      </c>
    </row>
    <row r="82" spans="1:34" s="366" customFormat="1" x14ac:dyDescent="0.2">
      <c r="A82" s="528" t="s">
        <v>788</v>
      </c>
      <c r="B82" s="359">
        <v>2019</v>
      </c>
      <c r="C82" s="360">
        <v>961114</v>
      </c>
      <c r="D82" s="360">
        <v>32466</v>
      </c>
      <c r="E82" s="360">
        <v>30696</v>
      </c>
      <c r="F82" s="529"/>
      <c r="G82" s="529"/>
      <c r="H82" s="360">
        <v>7304</v>
      </c>
      <c r="I82" s="529"/>
      <c r="J82" s="530"/>
      <c r="K82" s="360">
        <v>9120</v>
      </c>
      <c r="L82" s="530"/>
      <c r="M82" s="530"/>
      <c r="N82" s="530"/>
      <c r="O82" s="529"/>
      <c r="P82" s="529"/>
      <c r="Q82" s="529"/>
      <c r="R82" s="360"/>
      <c r="S82" s="529"/>
      <c r="T82" s="360"/>
      <c r="U82" s="360"/>
      <c r="V82" s="360"/>
      <c r="W82" s="360"/>
      <c r="X82" s="360"/>
      <c r="Y82" s="360">
        <v>256336</v>
      </c>
      <c r="Z82" s="360">
        <v>236050</v>
      </c>
      <c r="AA82" s="360"/>
      <c r="AB82" s="360"/>
      <c r="AC82" s="360"/>
      <c r="AD82" s="360"/>
      <c r="AE82" s="360">
        <v>162890</v>
      </c>
      <c r="AF82" s="360">
        <v>78437</v>
      </c>
      <c r="AG82" s="360"/>
      <c r="AH82" s="360">
        <v>84453</v>
      </c>
    </row>
    <row r="83" spans="1:34" s="366" customFormat="1" x14ac:dyDescent="0.2">
      <c r="A83" s="528" t="s">
        <v>789</v>
      </c>
      <c r="B83" s="359">
        <v>2022</v>
      </c>
      <c r="C83" s="360">
        <v>5612570.3600000003</v>
      </c>
      <c r="D83" s="362"/>
      <c r="E83" s="362"/>
      <c r="F83" s="530"/>
      <c r="G83" s="530"/>
      <c r="H83" s="530"/>
      <c r="I83" s="530"/>
      <c r="J83" s="360">
        <v>50135</v>
      </c>
      <c r="K83" s="362"/>
      <c r="L83" s="530"/>
      <c r="M83" s="360">
        <v>2423453.7200000002</v>
      </c>
      <c r="N83" s="530"/>
      <c r="O83" s="529"/>
      <c r="P83" s="529"/>
      <c r="Q83" s="529"/>
      <c r="R83" s="360">
        <v>19998.77</v>
      </c>
      <c r="S83" s="529"/>
      <c r="T83" s="362"/>
      <c r="U83" s="360">
        <v>300003</v>
      </c>
      <c r="V83" s="362"/>
      <c r="W83" s="362"/>
      <c r="X83" s="362"/>
      <c r="Y83" s="360">
        <v>1786.4</v>
      </c>
      <c r="Z83" s="362"/>
      <c r="AA83" s="362"/>
      <c r="AB83" s="362"/>
      <c r="AC83" s="362"/>
      <c r="AD83" s="362"/>
      <c r="AE83" s="360">
        <v>2431004.16</v>
      </c>
      <c r="AF83" s="360">
        <v>99251.06</v>
      </c>
      <c r="AG83" s="360">
        <v>716070.25</v>
      </c>
      <c r="AH83" s="360">
        <v>1714933.91</v>
      </c>
    </row>
    <row r="84" spans="1:34" s="366" customFormat="1" x14ac:dyDescent="0.2">
      <c r="A84" s="528" t="s">
        <v>789</v>
      </c>
      <c r="B84" s="359">
        <v>2021</v>
      </c>
      <c r="C84" s="360">
        <v>6168451.5599999996</v>
      </c>
      <c r="D84" s="360"/>
      <c r="E84" s="360"/>
      <c r="F84" s="530"/>
      <c r="G84" s="530"/>
      <c r="H84" s="530"/>
      <c r="I84" s="530"/>
      <c r="J84" s="360">
        <v>40683</v>
      </c>
      <c r="K84" s="360"/>
      <c r="L84" s="530"/>
      <c r="M84" s="360">
        <v>2556557.04</v>
      </c>
      <c r="N84" s="530"/>
      <c r="O84" s="529"/>
      <c r="P84" s="529"/>
      <c r="Q84" s="529"/>
      <c r="R84" s="360">
        <v>10971.86</v>
      </c>
      <c r="S84" s="529"/>
      <c r="T84" s="360"/>
      <c r="U84" s="360">
        <v>39855.449999999997</v>
      </c>
      <c r="V84" s="360"/>
      <c r="W84" s="360"/>
      <c r="X84" s="360"/>
      <c r="Y84" s="360">
        <v>2208149.46</v>
      </c>
      <c r="Z84" s="360"/>
      <c r="AA84" s="360"/>
      <c r="AB84" s="360"/>
      <c r="AC84" s="360"/>
      <c r="AD84" s="360"/>
      <c r="AE84" s="360">
        <v>178363.2</v>
      </c>
      <c r="AF84" s="360">
        <v>106160.24</v>
      </c>
      <c r="AG84" s="360">
        <v>72202.960000000006</v>
      </c>
      <c r="AH84" s="360"/>
    </row>
    <row r="85" spans="1:34" s="366" customFormat="1" x14ac:dyDescent="0.2">
      <c r="A85" s="528" t="s">
        <v>789</v>
      </c>
      <c r="B85" s="359">
        <v>2020</v>
      </c>
      <c r="C85" s="360">
        <v>6966771.1699999999</v>
      </c>
      <c r="D85" s="360"/>
      <c r="E85" s="360"/>
      <c r="F85" s="530"/>
      <c r="G85" s="530"/>
      <c r="H85" s="530"/>
      <c r="I85" s="530"/>
      <c r="J85" s="360">
        <v>38550.5</v>
      </c>
      <c r="K85" s="360"/>
      <c r="L85" s="530"/>
      <c r="M85" s="530"/>
      <c r="N85" s="530"/>
      <c r="O85" s="529"/>
      <c r="P85" s="529"/>
      <c r="Q85" s="529"/>
      <c r="R85" s="360"/>
      <c r="S85" s="529"/>
      <c r="T85" s="360"/>
      <c r="U85" s="360">
        <v>328519.88</v>
      </c>
      <c r="V85" s="360"/>
      <c r="W85" s="360"/>
      <c r="X85" s="360"/>
      <c r="Y85" s="360">
        <v>1584021.67</v>
      </c>
      <c r="Z85" s="360"/>
      <c r="AA85" s="360"/>
      <c r="AB85" s="360"/>
      <c r="AC85" s="360"/>
      <c r="AD85" s="360"/>
      <c r="AE85" s="360">
        <v>159635.04999999999</v>
      </c>
      <c r="AF85" s="360">
        <v>112393.67</v>
      </c>
      <c r="AG85" s="360">
        <v>46254.080000000002</v>
      </c>
      <c r="AH85" s="360"/>
    </row>
    <row r="86" spans="1:34" s="366" customFormat="1" x14ac:dyDescent="0.2">
      <c r="A86" s="528" t="s">
        <v>789</v>
      </c>
      <c r="B86" s="359">
        <v>2019</v>
      </c>
      <c r="C86" s="360">
        <v>5510385.5700000003</v>
      </c>
      <c r="D86" s="360"/>
      <c r="E86" s="360"/>
      <c r="F86" s="530"/>
      <c r="G86" s="530"/>
      <c r="H86" s="530"/>
      <c r="I86" s="530"/>
      <c r="J86" s="360">
        <v>29127</v>
      </c>
      <c r="K86" s="360"/>
      <c r="L86" s="530"/>
      <c r="M86" s="530"/>
      <c r="N86" s="530"/>
      <c r="O86" s="529"/>
      <c r="P86" s="529"/>
      <c r="Q86" s="529"/>
      <c r="R86" s="360"/>
      <c r="S86" s="529"/>
      <c r="T86" s="360"/>
      <c r="U86" s="360">
        <v>153992.04999999999</v>
      </c>
      <c r="V86" s="360"/>
      <c r="W86" s="360"/>
      <c r="X86" s="360"/>
      <c r="Y86" s="360">
        <v>300000</v>
      </c>
      <c r="Z86" s="360"/>
      <c r="AA86" s="360"/>
      <c r="AB86" s="360"/>
      <c r="AC86" s="360"/>
      <c r="AD86" s="360"/>
      <c r="AE86" s="360">
        <v>2602704.1800000002</v>
      </c>
      <c r="AF86" s="360">
        <v>92459.95</v>
      </c>
      <c r="AG86" s="360">
        <v>90033.61</v>
      </c>
      <c r="AH86" s="360">
        <v>2510244.23</v>
      </c>
    </row>
    <row r="87" spans="1:34" s="366" customFormat="1" x14ac:dyDescent="0.2">
      <c r="A87" s="528" t="s">
        <v>790</v>
      </c>
      <c r="B87" s="359">
        <v>2022</v>
      </c>
      <c r="C87" s="360">
        <v>8155266</v>
      </c>
      <c r="D87" s="360">
        <v>586107</v>
      </c>
      <c r="E87" s="360">
        <v>144721</v>
      </c>
      <c r="F87" s="530">
        <v>10208</v>
      </c>
      <c r="G87" s="530"/>
      <c r="H87" s="530">
        <v>33091</v>
      </c>
      <c r="I87" s="530"/>
      <c r="J87" s="530">
        <v>23638</v>
      </c>
      <c r="K87" s="360">
        <v>502505</v>
      </c>
      <c r="L87" s="530"/>
      <c r="M87" s="530">
        <v>526494</v>
      </c>
      <c r="N87" s="530"/>
      <c r="O87" s="529"/>
      <c r="P87" s="529"/>
      <c r="Q87" s="529"/>
      <c r="R87" s="360">
        <v>2627760</v>
      </c>
      <c r="S87" s="529"/>
      <c r="T87" s="360"/>
      <c r="U87" s="360">
        <v>384384</v>
      </c>
      <c r="V87" s="360">
        <v>168473</v>
      </c>
      <c r="W87" s="360"/>
      <c r="X87" s="360"/>
      <c r="Y87" s="360">
        <v>1988037</v>
      </c>
      <c r="Z87" s="360">
        <v>1885503</v>
      </c>
      <c r="AA87" s="360">
        <v>102534</v>
      </c>
      <c r="AB87" s="360"/>
      <c r="AC87" s="360"/>
      <c r="AD87" s="360"/>
      <c r="AE87" s="360">
        <v>1084016</v>
      </c>
      <c r="AF87" s="360">
        <v>22746</v>
      </c>
      <c r="AG87" s="360"/>
      <c r="AH87" s="360">
        <v>1061270</v>
      </c>
    </row>
    <row r="88" spans="1:34" s="366" customFormat="1" x14ac:dyDescent="0.2">
      <c r="A88" s="528" t="s">
        <v>790</v>
      </c>
      <c r="B88" s="359">
        <v>2021</v>
      </c>
      <c r="C88" s="360">
        <v>8333470</v>
      </c>
      <c r="D88" s="360">
        <v>586457</v>
      </c>
      <c r="E88" s="360">
        <v>212053</v>
      </c>
      <c r="F88" s="530">
        <v>29035</v>
      </c>
      <c r="G88" s="530"/>
      <c r="H88" s="530"/>
      <c r="I88" s="530"/>
      <c r="J88" s="530">
        <v>29813</v>
      </c>
      <c r="K88" s="360">
        <v>465536</v>
      </c>
      <c r="L88" s="530"/>
      <c r="M88" s="530">
        <v>676103</v>
      </c>
      <c r="N88" s="530"/>
      <c r="O88" s="529"/>
      <c r="P88" s="529"/>
      <c r="Q88" s="529"/>
      <c r="R88" s="360">
        <v>1195752</v>
      </c>
      <c r="S88" s="529"/>
      <c r="T88" s="360"/>
      <c r="U88" s="360">
        <v>305114</v>
      </c>
      <c r="V88" s="360">
        <v>184977</v>
      </c>
      <c r="W88" s="360"/>
      <c r="X88" s="360"/>
      <c r="Y88" s="360">
        <v>3156126</v>
      </c>
      <c r="Z88" s="360">
        <v>2322580</v>
      </c>
      <c r="AA88" s="360">
        <v>285068</v>
      </c>
      <c r="AB88" s="360"/>
      <c r="AC88" s="360"/>
      <c r="AD88" s="360"/>
      <c r="AE88" s="360">
        <v>309572</v>
      </c>
      <c r="AF88" s="360">
        <v>21555</v>
      </c>
      <c r="AG88" s="360"/>
      <c r="AH88" s="360">
        <v>286686</v>
      </c>
    </row>
    <row r="89" spans="1:34" s="366" customFormat="1" x14ac:dyDescent="0.2">
      <c r="A89" s="528" t="s">
        <v>790</v>
      </c>
      <c r="B89" s="359">
        <v>2020</v>
      </c>
      <c r="C89" s="360">
        <v>7894714</v>
      </c>
      <c r="D89" s="360">
        <v>589441</v>
      </c>
      <c r="E89" s="360">
        <v>193124</v>
      </c>
      <c r="F89" s="530">
        <v>23507</v>
      </c>
      <c r="G89" s="530"/>
      <c r="H89" s="530"/>
      <c r="I89" s="530"/>
      <c r="J89" s="530">
        <v>26891</v>
      </c>
      <c r="K89" s="360">
        <v>449614</v>
      </c>
      <c r="L89" s="530"/>
      <c r="M89" s="530">
        <v>453065</v>
      </c>
      <c r="N89" s="530"/>
      <c r="O89" s="529"/>
      <c r="P89" s="529"/>
      <c r="Q89" s="529"/>
      <c r="R89" s="360">
        <v>294034</v>
      </c>
      <c r="S89" s="529"/>
      <c r="T89" s="360"/>
      <c r="U89" s="360">
        <v>105149</v>
      </c>
      <c r="V89" s="360">
        <v>43117</v>
      </c>
      <c r="W89" s="360"/>
      <c r="X89" s="360"/>
      <c r="Y89" s="360">
        <v>2749437</v>
      </c>
      <c r="Z89" s="360">
        <v>1901101</v>
      </c>
      <c r="AA89" s="360">
        <v>848336</v>
      </c>
      <c r="AB89" s="360"/>
      <c r="AC89" s="360"/>
      <c r="AD89" s="360"/>
      <c r="AE89" s="360">
        <v>1125559</v>
      </c>
      <c r="AF89" s="360">
        <v>23833</v>
      </c>
      <c r="AG89" s="360"/>
      <c r="AH89" s="360">
        <v>511401</v>
      </c>
    </row>
    <row r="90" spans="1:34" s="366" customFormat="1" x14ac:dyDescent="0.2">
      <c r="A90" s="528" t="s">
        <v>790</v>
      </c>
      <c r="B90" s="359">
        <v>2019</v>
      </c>
      <c r="C90" s="360">
        <v>6847811</v>
      </c>
      <c r="D90" s="360">
        <v>600222</v>
      </c>
      <c r="E90" s="360">
        <v>125793</v>
      </c>
      <c r="F90" s="530">
        <v>36578</v>
      </c>
      <c r="G90" s="530"/>
      <c r="H90" s="530"/>
      <c r="I90" s="530"/>
      <c r="J90" s="530">
        <v>25633</v>
      </c>
      <c r="K90" s="360">
        <v>434343</v>
      </c>
      <c r="L90" s="530"/>
      <c r="M90" s="530">
        <v>285187</v>
      </c>
      <c r="N90" s="530"/>
      <c r="O90" s="529"/>
      <c r="P90" s="529"/>
      <c r="Q90" s="529"/>
      <c r="R90" s="360">
        <v>62374</v>
      </c>
      <c r="S90" s="529"/>
      <c r="T90" s="360"/>
      <c r="U90" s="360">
        <v>816877</v>
      </c>
      <c r="V90" s="360">
        <v>666725</v>
      </c>
      <c r="W90" s="360"/>
      <c r="X90" s="360"/>
      <c r="Y90" s="360">
        <v>2596901</v>
      </c>
      <c r="Z90" s="360">
        <v>2151138</v>
      </c>
      <c r="AA90" s="360">
        <v>69450</v>
      </c>
      <c r="AB90" s="360"/>
      <c r="AC90" s="360"/>
      <c r="AD90" s="360"/>
      <c r="AE90" s="360">
        <v>708899</v>
      </c>
      <c r="AF90" s="360">
        <v>10019</v>
      </c>
      <c r="AG90" s="360"/>
      <c r="AH90" s="360">
        <v>698880</v>
      </c>
    </row>
    <row r="91" spans="1:34" s="366" customFormat="1" x14ac:dyDescent="0.2">
      <c r="A91" s="528" t="s">
        <v>791</v>
      </c>
      <c r="B91" s="359">
        <v>2022</v>
      </c>
      <c r="C91" s="360">
        <v>3146632.49</v>
      </c>
      <c r="D91" s="360">
        <v>230551</v>
      </c>
      <c r="E91" s="360">
        <v>10667</v>
      </c>
      <c r="F91" s="530"/>
      <c r="G91" s="530"/>
      <c r="H91" s="530">
        <v>7887</v>
      </c>
      <c r="I91" s="530"/>
      <c r="J91" s="530">
        <v>1500</v>
      </c>
      <c r="K91" s="360">
        <v>202652</v>
      </c>
      <c r="L91" s="530"/>
      <c r="M91" s="530">
        <v>216467.02</v>
      </c>
      <c r="N91" s="530"/>
      <c r="O91" s="529"/>
      <c r="P91" s="529"/>
      <c r="Q91" s="529"/>
      <c r="R91" s="360">
        <v>344364.49</v>
      </c>
      <c r="S91" s="529"/>
      <c r="T91" s="360"/>
      <c r="U91" s="360">
        <v>118242.86</v>
      </c>
      <c r="V91" s="360">
        <v>108622.86</v>
      </c>
      <c r="W91" s="360"/>
      <c r="X91" s="360"/>
      <c r="Y91" s="360">
        <v>612658.04</v>
      </c>
      <c r="Z91" s="360">
        <v>604269.96</v>
      </c>
      <c r="AA91" s="360">
        <v>8388.08</v>
      </c>
      <c r="AB91" s="360"/>
      <c r="AC91" s="360"/>
      <c r="AD91" s="360"/>
      <c r="AE91" s="360">
        <v>252969.57</v>
      </c>
      <c r="AF91" s="360">
        <v>2610</v>
      </c>
      <c r="AG91" s="360"/>
      <c r="AH91" s="360">
        <v>250359.57</v>
      </c>
    </row>
    <row r="92" spans="1:34" s="366" customFormat="1" x14ac:dyDescent="0.2">
      <c r="A92" s="528" t="s">
        <v>791</v>
      </c>
      <c r="B92" s="359">
        <v>2021</v>
      </c>
      <c r="C92" s="360">
        <v>2923387.22</v>
      </c>
      <c r="D92" s="360">
        <v>251179</v>
      </c>
      <c r="E92" s="360">
        <v>9041</v>
      </c>
      <c r="F92" s="530"/>
      <c r="G92" s="530"/>
      <c r="H92" s="530"/>
      <c r="I92" s="530"/>
      <c r="J92" s="530">
        <v>1716.5</v>
      </c>
      <c r="K92" s="360">
        <v>227336.75</v>
      </c>
      <c r="L92" s="530"/>
      <c r="M92" s="530">
        <v>109227.69</v>
      </c>
      <c r="N92" s="530"/>
      <c r="O92" s="529"/>
      <c r="P92" s="529"/>
      <c r="Q92" s="529"/>
      <c r="R92" s="360"/>
      <c r="S92" s="529"/>
      <c r="T92" s="360"/>
      <c r="U92" s="360">
        <v>65370.46</v>
      </c>
      <c r="V92" s="360">
        <v>65370.46</v>
      </c>
      <c r="W92" s="360"/>
      <c r="X92" s="360"/>
      <c r="Y92" s="360">
        <v>896734.25</v>
      </c>
      <c r="Z92" s="360">
        <v>667460.42000000004</v>
      </c>
      <c r="AA92" s="360">
        <v>209133.71</v>
      </c>
      <c r="AB92" s="360"/>
      <c r="AC92" s="360"/>
      <c r="AD92" s="360"/>
      <c r="AE92" s="360">
        <v>197931.48</v>
      </c>
      <c r="AF92" s="360">
        <v>2780</v>
      </c>
      <c r="AG92" s="360"/>
      <c r="AH92" s="360">
        <v>195151.48</v>
      </c>
    </row>
    <row r="93" spans="1:34" s="366" customFormat="1" x14ac:dyDescent="0.2">
      <c r="A93" s="528" t="s">
        <v>791</v>
      </c>
      <c r="B93" s="359">
        <v>2020</v>
      </c>
      <c r="C93" s="360">
        <v>2970494.41</v>
      </c>
      <c r="D93" s="360">
        <v>270963</v>
      </c>
      <c r="E93" s="360">
        <v>14563</v>
      </c>
      <c r="F93" s="530"/>
      <c r="G93" s="530"/>
      <c r="H93" s="530"/>
      <c r="I93" s="530"/>
      <c r="J93" s="530">
        <v>3888</v>
      </c>
      <c r="K93" s="360">
        <v>265971.5</v>
      </c>
      <c r="L93" s="530"/>
      <c r="M93" s="530">
        <v>119048.25</v>
      </c>
      <c r="N93" s="530"/>
      <c r="O93" s="529"/>
      <c r="P93" s="529"/>
      <c r="Q93" s="529"/>
      <c r="R93" s="360"/>
      <c r="S93" s="529"/>
      <c r="T93" s="360"/>
      <c r="U93" s="360">
        <v>42227.67</v>
      </c>
      <c r="V93" s="360">
        <v>27058.400000000001</v>
      </c>
      <c r="W93" s="360"/>
      <c r="X93" s="360"/>
      <c r="Y93" s="360">
        <v>762453.48</v>
      </c>
      <c r="Z93" s="360">
        <v>658102.28</v>
      </c>
      <c r="AA93" s="360">
        <v>104351.2</v>
      </c>
      <c r="AB93" s="360"/>
      <c r="AC93" s="360"/>
      <c r="AD93" s="360"/>
      <c r="AE93" s="360">
        <v>93580.65</v>
      </c>
      <c r="AF93" s="360">
        <v>1922.8</v>
      </c>
      <c r="AG93" s="360"/>
      <c r="AH93" s="360">
        <v>91657.85</v>
      </c>
    </row>
    <row r="94" spans="1:34" s="366" customFormat="1" x14ac:dyDescent="0.2">
      <c r="A94" s="528" t="s">
        <v>791</v>
      </c>
      <c r="B94" s="359">
        <v>2019</v>
      </c>
      <c r="C94" s="360">
        <v>2750838.34</v>
      </c>
      <c r="D94" s="360">
        <v>244219</v>
      </c>
      <c r="E94" s="360">
        <v>4333</v>
      </c>
      <c r="F94" s="530">
        <v>17719</v>
      </c>
      <c r="G94" s="530"/>
      <c r="H94" s="530">
        <v>4171.5</v>
      </c>
      <c r="I94" s="530"/>
      <c r="J94" s="530">
        <v>4691</v>
      </c>
      <c r="K94" s="360">
        <v>212460.5</v>
      </c>
      <c r="L94" s="530"/>
      <c r="M94" s="530">
        <v>113084.8</v>
      </c>
      <c r="N94" s="530"/>
      <c r="O94" s="529"/>
      <c r="P94" s="529"/>
      <c r="Q94" s="529"/>
      <c r="R94" s="360"/>
      <c r="S94" s="529"/>
      <c r="T94" s="360"/>
      <c r="U94" s="360">
        <v>28968.68</v>
      </c>
      <c r="V94" s="360">
        <v>26187</v>
      </c>
      <c r="W94" s="360"/>
      <c r="X94" s="360"/>
      <c r="Y94" s="360">
        <v>831445.98</v>
      </c>
      <c r="Z94" s="360">
        <v>561480.18000000005</v>
      </c>
      <c r="AA94" s="360">
        <v>117780.7</v>
      </c>
      <c r="AB94" s="360"/>
      <c r="AC94" s="360"/>
      <c r="AD94" s="360"/>
      <c r="AE94" s="360">
        <v>105946.41</v>
      </c>
      <c r="AF94" s="360"/>
      <c r="AG94" s="360"/>
      <c r="AH94" s="360">
        <v>105946.41</v>
      </c>
    </row>
    <row r="95" spans="1:34" s="366" customFormat="1" x14ac:dyDescent="0.2">
      <c r="A95" s="528" t="s">
        <v>792</v>
      </c>
      <c r="B95" s="359">
        <v>2022</v>
      </c>
      <c r="C95" s="360">
        <v>1117644.54</v>
      </c>
      <c r="D95" s="360">
        <v>80461</v>
      </c>
      <c r="E95" s="360">
        <v>49986.04</v>
      </c>
      <c r="F95" s="530">
        <v>5001</v>
      </c>
      <c r="G95" s="530"/>
      <c r="H95" s="530">
        <v>18000</v>
      </c>
      <c r="I95" s="530"/>
      <c r="J95" s="530"/>
      <c r="K95" s="360">
        <v>119803.53</v>
      </c>
      <c r="L95" s="530"/>
      <c r="M95" s="530">
        <v>16112.04</v>
      </c>
      <c r="N95" s="530"/>
      <c r="O95" s="529"/>
      <c r="P95" s="529"/>
      <c r="Q95" s="529"/>
      <c r="R95" s="360"/>
      <c r="S95" s="529"/>
      <c r="T95" s="360"/>
      <c r="U95" s="360"/>
      <c r="V95" s="360"/>
      <c r="W95" s="360"/>
      <c r="X95" s="360"/>
      <c r="Y95" s="360">
        <v>665812.36</v>
      </c>
      <c r="Z95" s="360">
        <v>611976.36</v>
      </c>
      <c r="AA95" s="360">
        <v>53836</v>
      </c>
      <c r="AB95" s="360"/>
      <c r="AC95" s="360"/>
      <c r="AD95" s="360"/>
      <c r="AE95" s="360">
        <v>169317.7</v>
      </c>
      <c r="AF95" s="360">
        <v>38128.800000000003</v>
      </c>
      <c r="AG95" s="360">
        <v>3500</v>
      </c>
      <c r="AH95" s="360"/>
    </row>
    <row r="96" spans="1:34" s="366" customFormat="1" x14ac:dyDescent="0.2">
      <c r="A96" s="528" t="s">
        <v>792</v>
      </c>
      <c r="B96" s="359">
        <v>2021</v>
      </c>
      <c r="C96" s="360">
        <v>1147137.44</v>
      </c>
      <c r="D96" s="360">
        <v>88023</v>
      </c>
      <c r="E96" s="360">
        <v>50653</v>
      </c>
      <c r="F96" s="530">
        <v>10715</v>
      </c>
      <c r="G96" s="530"/>
      <c r="H96" s="530">
        <v>4507.28</v>
      </c>
      <c r="I96" s="530"/>
      <c r="J96" s="530"/>
      <c r="K96" s="360">
        <v>111121.25</v>
      </c>
      <c r="L96" s="530"/>
      <c r="M96" s="530">
        <v>134854</v>
      </c>
      <c r="N96" s="530"/>
      <c r="O96" s="529"/>
      <c r="P96" s="529"/>
      <c r="Q96" s="529"/>
      <c r="R96" s="360"/>
      <c r="S96" s="529"/>
      <c r="T96" s="360"/>
      <c r="U96" s="360"/>
      <c r="V96" s="360"/>
      <c r="W96" s="360"/>
      <c r="X96" s="360"/>
      <c r="Y96" s="360">
        <v>820285.81</v>
      </c>
      <c r="Z96" s="360">
        <v>820285.81</v>
      </c>
      <c r="AA96" s="360"/>
      <c r="AB96" s="360"/>
      <c r="AC96" s="360"/>
      <c r="AD96" s="360"/>
      <c r="AE96" s="360">
        <v>139847.59</v>
      </c>
      <c r="AF96" s="360">
        <v>38128.800000000003</v>
      </c>
      <c r="AG96" s="360">
        <v>9030</v>
      </c>
      <c r="AH96" s="360"/>
    </row>
    <row r="97" spans="1:34" s="366" customFormat="1" x14ac:dyDescent="0.2">
      <c r="A97" s="528" t="s">
        <v>792</v>
      </c>
      <c r="B97" s="359">
        <v>2020</v>
      </c>
      <c r="C97" s="360">
        <v>1065309.96</v>
      </c>
      <c r="D97" s="360">
        <v>85140</v>
      </c>
      <c r="E97" s="360">
        <v>49347</v>
      </c>
      <c r="F97" s="530">
        <v>8256</v>
      </c>
      <c r="G97" s="530"/>
      <c r="H97" s="530"/>
      <c r="I97" s="530"/>
      <c r="J97" s="530"/>
      <c r="K97" s="360">
        <v>90630</v>
      </c>
      <c r="L97" s="530"/>
      <c r="M97" s="530">
        <v>80715.679999999993</v>
      </c>
      <c r="N97" s="530"/>
      <c r="O97" s="529"/>
      <c r="P97" s="529"/>
      <c r="Q97" s="529"/>
      <c r="R97" s="360"/>
      <c r="S97" s="529"/>
      <c r="T97" s="360"/>
      <c r="U97" s="360"/>
      <c r="V97" s="360"/>
      <c r="W97" s="360"/>
      <c r="X97" s="360"/>
      <c r="Y97" s="360">
        <v>410966.4</v>
      </c>
      <c r="Z97" s="360">
        <v>402929.07</v>
      </c>
      <c r="AA97" s="360"/>
      <c r="AB97" s="360"/>
      <c r="AC97" s="360"/>
      <c r="AD97" s="360"/>
      <c r="AE97" s="360">
        <v>102915.01</v>
      </c>
      <c r="AF97" s="360"/>
      <c r="AG97" s="360">
        <v>43718.69</v>
      </c>
      <c r="AH97" s="360">
        <v>59816.49</v>
      </c>
    </row>
    <row r="98" spans="1:34" s="366" customFormat="1" x14ac:dyDescent="0.2">
      <c r="A98" s="528" t="s">
        <v>792</v>
      </c>
      <c r="B98" s="359">
        <v>2019</v>
      </c>
      <c r="C98" s="360">
        <v>992494.45</v>
      </c>
      <c r="D98" s="360">
        <v>104853</v>
      </c>
      <c r="E98" s="360">
        <v>95000</v>
      </c>
      <c r="F98" s="530">
        <v>11454</v>
      </c>
      <c r="G98" s="530"/>
      <c r="H98" s="530"/>
      <c r="I98" s="530"/>
      <c r="J98" s="530"/>
      <c r="K98" s="360">
        <v>83980</v>
      </c>
      <c r="L98" s="530"/>
      <c r="M98" s="530">
        <v>17544.55</v>
      </c>
      <c r="N98" s="530"/>
      <c r="O98" s="529"/>
      <c r="P98" s="529"/>
      <c r="Q98" s="529"/>
      <c r="R98" s="360"/>
      <c r="S98" s="529"/>
      <c r="T98" s="360"/>
      <c r="U98" s="360"/>
      <c r="V98" s="360"/>
      <c r="W98" s="360"/>
      <c r="X98" s="360"/>
      <c r="Y98" s="360">
        <v>539397.93999999994</v>
      </c>
      <c r="Z98" s="360">
        <v>358469.4</v>
      </c>
      <c r="AA98" s="360"/>
      <c r="AB98" s="360"/>
      <c r="AC98" s="360"/>
      <c r="AD98" s="360"/>
      <c r="AE98" s="360">
        <v>455781.75099999999</v>
      </c>
      <c r="AF98" s="360">
        <v>38599.75</v>
      </c>
      <c r="AG98" s="360">
        <v>80950</v>
      </c>
      <c r="AH98" s="360">
        <v>336232</v>
      </c>
    </row>
    <row r="99" spans="1:34" s="366" customFormat="1" x14ac:dyDescent="0.2">
      <c r="A99" s="528" t="s">
        <v>793</v>
      </c>
      <c r="B99" s="359">
        <v>2022</v>
      </c>
      <c r="C99" s="360">
        <v>2941712.29</v>
      </c>
      <c r="D99" s="360">
        <v>245414</v>
      </c>
      <c r="E99" s="360">
        <v>10833</v>
      </c>
      <c r="F99" s="530"/>
      <c r="G99" s="530"/>
      <c r="H99" s="530"/>
      <c r="I99" s="530"/>
      <c r="J99" s="530">
        <v>7855</v>
      </c>
      <c r="K99" s="360">
        <v>253616.82</v>
      </c>
      <c r="L99" s="530"/>
      <c r="M99" s="530">
        <v>131792.88</v>
      </c>
      <c r="N99" s="530"/>
      <c r="O99" s="529"/>
      <c r="P99" s="529"/>
      <c r="Q99" s="529"/>
      <c r="R99" s="360"/>
      <c r="S99" s="529"/>
      <c r="T99" s="360"/>
      <c r="U99" s="360"/>
      <c r="V99" s="360"/>
      <c r="W99" s="360"/>
      <c r="X99" s="360"/>
      <c r="Y99" s="360">
        <v>738752.55</v>
      </c>
      <c r="Z99" s="360">
        <v>738752.55</v>
      </c>
      <c r="AA99" s="360"/>
      <c r="AB99" s="360"/>
      <c r="AC99" s="360"/>
      <c r="AD99" s="360"/>
      <c r="AE99" s="360">
        <v>76069.289999999994</v>
      </c>
      <c r="AF99" s="360"/>
      <c r="AG99" s="360"/>
      <c r="AH99" s="360">
        <v>76069.289999999994</v>
      </c>
    </row>
    <row r="100" spans="1:34" s="366" customFormat="1" x14ac:dyDescent="0.2">
      <c r="A100" s="528" t="s">
        <v>793</v>
      </c>
      <c r="B100" s="359">
        <v>2021</v>
      </c>
      <c r="C100" s="360">
        <v>2865013.39</v>
      </c>
      <c r="D100" s="360">
        <v>245709</v>
      </c>
      <c r="E100" s="360">
        <v>11241</v>
      </c>
      <c r="F100" s="530"/>
      <c r="G100" s="530"/>
      <c r="H100" s="530"/>
      <c r="I100" s="530"/>
      <c r="J100" s="530">
        <v>11604</v>
      </c>
      <c r="K100" s="360">
        <v>274327</v>
      </c>
      <c r="L100" s="530"/>
      <c r="M100" s="530">
        <v>104856.36</v>
      </c>
      <c r="N100" s="530"/>
      <c r="O100" s="529"/>
      <c r="P100" s="529"/>
      <c r="Q100" s="529"/>
      <c r="R100" s="360"/>
      <c r="S100" s="529"/>
      <c r="T100" s="360"/>
      <c r="U100" s="360"/>
      <c r="V100" s="360"/>
      <c r="W100" s="360"/>
      <c r="X100" s="360"/>
      <c r="Y100" s="360">
        <v>673089</v>
      </c>
      <c r="Z100" s="360">
        <v>673089</v>
      </c>
      <c r="AA100" s="360"/>
      <c r="AB100" s="360"/>
      <c r="AC100" s="360"/>
      <c r="AD100" s="360"/>
      <c r="AE100" s="360">
        <v>7380.05</v>
      </c>
      <c r="AF100" s="360"/>
      <c r="AG100" s="360"/>
      <c r="AH100" s="360">
        <v>7380.05</v>
      </c>
    </row>
    <row r="101" spans="1:34" s="366" customFormat="1" x14ac:dyDescent="0.2">
      <c r="A101" s="528" t="s">
        <v>793</v>
      </c>
      <c r="B101" s="359">
        <v>2020</v>
      </c>
      <c r="C101" s="360">
        <v>2914363</v>
      </c>
      <c r="D101" s="360">
        <v>218235</v>
      </c>
      <c r="E101" s="360">
        <v>16494</v>
      </c>
      <c r="F101" s="530"/>
      <c r="G101" s="530"/>
      <c r="H101" s="530"/>
      <c r="I101" s="530"/>
      <c r="J101" s="530">
        <v>8880</v>
      </c>
      <c r="K101" s="360">
        <v>297692</v>
      </c>
      <c r="L101" s="530"/>
      <c r="M101" s="530">
        <v>143342</v>
      </c>
      <c r="N101" s="530"/>
      <c r="O101" s="529"/>
      <c r="P101" s="529"/>
      <c r="Q101" s="529"/>
      <c r="R101" s="360"/>
      <c r="S101" s="529"/>
      <c r="T101" s="360"/>
      <c r="U101" s="360"/>
      <c r="V101" s="360"/>
      <c r="W101" s="360"/>
      <c r="X101" s="360"/>
      <c r="Y101" s="360">
        <v>591798</v>
      </c>
      <c r="Z101" s="360">
        <v>591798</v>
      </c>
      <c r="AA101" s="360"/>
      <c r="AB101" s="360"/>
      <c r="AC101" s="360"/>
      <c r="AD101" s="360"/>
      <c r="AE101" s="360">
        <v>11508</v>
      </c>
      <c r="AF101" s="360"/>
      <c r="AG101" s="360"/>
      <c r="AH101" s="360">
        <v>11508</v>
      </c>
    </row>
    <row r="102" spans="1:34" s="366" customFormat="1" x14ac:dyDescent="0.2">
      <c r="A102" s="528" t="s">
        <v>793</v>
      </c>
      <c r="B102" s="359">
        <v>2019</v>
      </c>
      <c r="C102" s="360">
        <v>2581333</v>
      </c>
      <c r="D102" s="360">
        <v>218014</v>
      </c>
      <c r="E102" s="360">
        <v>36191</v>
      </c>
      <c r="F102" s="530"/>
      <c r="G102" s="530"/>
      <c r="H102" s="530"/>
      <c r="I102" s="530"/>
      <c r="J102" s="530">
        <v>10165</v>
      </c>
      <c r="K102" s="360">
        <v>223065</v>
      </c>
      <c r="L102" s="530"/>
      <c r="M102" s="530">
        <v>118483</v>
      </c>
      <c r="N102" s="530"/>
      <c r="O102" s="529"/>
      <c r="P102" s="529"/>
      <c r="Q102" s="529"/>
      <c r="R102" s="360"/>
      <c r="S102" s="529"/>
      <c r="T102" s="360"/>
      <c r="U102" s="360">
        <v>2784</v>
      </c>
      <c r="V102" s="360"/>
      <c r="W102" s="360"/>
      <c r="X102" s="360"/>
      <c r="Y102" s="360">
        <v>627053</v>
      </c>
      <c r="Z102" s="360">
        <v>627053</v>
      </c>
      <c r="AA102" s="360"/>
      <c r="AB102" s="360"/>
      <c r="AC102" s="360"/>
      <c r="AD102" s="360"/>
      <c r="AE102" s="360">
        <v>43970</v>
      </c>
      <c r="AF102" s="360"/>
      <c r="AG102" s="360"/>
      <c r="AH102" s="360">
        <v>43970</v>
      </c>
    </row>
    <row r="103" spans="1:34" s="366" customFormat="1" x14ac:dyDescent="0.2">
      <c r="A103" s="528" t="s">
        <v>794</v>
      </c>
      <c r="B103" s="359">
        <v>2022</v>
      </c>
      <c r="C103" s="360">
        <v>3255429</v>
      </c>
      <c r="D103" s="360">
        <v>188873</v>
      </c>
      <c r="E103" s="360">
        <v>25000</v>
      </c>
      <c r="F103" s="530">
        <v>39166</v>
      </c>
      <c r="G103" s="530"/>
      <c r="H103" s="530"/>
      <c r="I103" s="530"/>
      <c r="J103" s="530">
        <v>27619</v>
      </c>
      <c r="K103" s="360">
        <v>207817</v>
      </c>
      <c r="L103" s="530"/>
      <c r="M103" s="530">
        <v>243888</v>
      </c>
      <c r="N103" s="530"/>
      <c r="O103" s="529"/>
      <c r="P103" s="529"/>
      <c r="Q103" s="529"/>
      <c r="R103" s="360">
        <v>695424</v>
      </c>
      <c r="S103" s="529"/>
      <c r="T103" s="360"/>
      <c r="U103" s="360">
        <v>132463</v>
      </c>
      <c r="V103" s="360">
        <v>76344</v>
      </c>
      <c r="W103" s="360"/>
      <c r="X103" s="360"/>
      <c r="Y103" s="360">
        <v>566281</v>
      </c>
      <c r="Z103" s="360">
        <v>471769</v>
      </c>
      <c r="AA103" s="360"/>
      <c r="AB103" s="360"/>
      <c r="AC103" s="360"/>
      <c r="AD103" s="360"/>
      <c r="AE103" s="360"/>
      <c r="AF103" s="360"/>
      <c r="AG103" s="360"/>
      <c r="AH103" s="360">
        <v>368417</v>
      </c>
    </row>
    <row r="104" spans="1:34" s="366" customFormat="1" x14ac:dyDescent="0.2">
      <c r="A104" s="528" t="s">
        <v>794</v>
      </c>
      <c r="B104" s="359">
        <v>2021</v>
      </c>
      <c r="C104" s="360">
        <v>3193438</v>
      </c>
      <c r="D104" s="360">
        <v>189463</v>
      </c>
      <c r="E104" s="360">
        <v>54179</v>
      </c>
      <c r="F104" s="530">
        <v>4018</v>
      </c>
      <c r="G104" s="530"/>
      <c r="H104" s="530"/>
      <c r="I104" s="530"/>
      <c r="J104" s="530">
        <v>33068</v>
      </c>
      <c r="K104" s="360">
        <v>190376</v>
      </c>
      <c r="L104" s="530"/>
      <c r="M104" s="530">
        <v>146078</v>
      </c>
      <c r="N104" s="530"/>
      <c r="O104" s="529"/>
      <c r="P104" s="529"/>
      <c r="Q104" s="529"/>
      <c r="R104" s="360">
        <v>234248</v>
      </c>
      <c r="S104" s="529"/>
      <c r="T104" s="360"/>
      <c r="U104" s="360">
        <v>181394</v>
      </c>
      <c r="V104" s="360">
        <v>148310</v>
      </c>
      <c r="W104" s="360"/>
      <c r="X104" s="360"/>
      <c r="Y104" s="360">
        <v>576702</v>
      </c>
      <c r="Z104" s="360">
        <v>475494</v>
      </c>
      <c r="AA104" s="360"/>
      <c r="AB104" s="360"/>
      <c r="AC104" s="360"/>
      <c r="AD104" s="360"/>
      <c r="AE104" s="360">
        <v>378482</v>
      </c>
      <c r="AF104" s="360"/>
      <c r="AG104" s="360"/>
      <c r="AH104" s="360">
        <v>378482</v>
      </c>
    </row>
    <row r="105" spans="1:34" s="366" customFormat="1" x14ac:dyDescent="0.2">
      <c r="A105" s="528" t="s">
        <v>794</v>
      </c>
      <c r="B105" s="359">
        <v>2020</v>
      </c>
      <c r="C105" s="360">
        <v>3110303</v>
      </c>
      <c r="D105" s="360">
        <v>198521</v>
      </c>
      <c r="E105" s="360">
        <v>62326</v>
      </c>
      <c r="F105" s="530">
        <v>42140</v>
      </c>
      <c r="G105" s="530"/>
      <c r="H105" s="530"/>
      <c r="I105" s="530"/>
      <c r="J105" s="530">
        <v>29862</v>
      </c>
      <c r="K105" s="360">
        <v>164096</v>
      </c>
      <c r="L105" s="530"/>
      <c r="M105" s="530">
        <v>178023</v>
      </c>
      <c r="N105" s="530"/>
      <c r="O105" s="529"/>
      <c r="P105" s="529"/>
      <c r="Q105" s="529"/>
      <c r="R105" s="360">
        <v>140538</v>
      </c>
      <c r="S105" s="529"/>
      <c r="T105" s="360"/>
      <c r="U105" s="360">
        <v>185612</v>
      </c>
      <c r="V105" s="360">
        <v>151599</v>
      </c>
      <c r="W105" s="360"/>
      <c r="X105" s="360"/>
      <c r="Y105" s="360">
        <v>771213</v>
      </c>
      <c r="Z105" s="360">
        <v>340779</v>
      </c>
      <c r="AA105" s="360"/>
      <c r="AB105" s="360"/>
      <c r="AC105" s="360"/>
      <c r="AD105" s="360"/>
      <c r="AE105" s="360">
        <v>240569</v>
      </c>
      <c r="AF105" s="360"/>
      <c r="AG105" s="360"/>
      <c r="AH105" s="360">
        <v>240569</v>
      </c>
    </row>
    <row r="106" spans="1:34" s="366" customFormat="1" x14ac:dyDescent="0.2">
      <c r="A106" s="528" t="s">
        <v>794</v>
      </c>
      <c r="B106" s="359">
        <v>2019</v>
      </c>
      <c r="C106" s="360">
        <v>2791885</v>
      </c>
      <c r="D106" s="360">
        <v>208326</v>
      </c>
      <c r="E106" s="360">
        <v>41770</v>
      </c>
      <c r="F106" s="530">
        <v>30692</v>
      </c>
      <c r="G106" s="530"/>
      <c r="H106" s="530">
        <v>6179</v>
      </c>
      <c r="I106" s="530"/>
      <c r="J106" s="530">
        <v>29226</v>
      </c>
      <c r="K106" s="360">
        <v>148769</v>
      </c>
      <c r="L106" s="530"/>
      <c r="M106" s="530">
        <v>154571</v>
      </c>
      <c r="N106" s="530"/>
      <c r="O106" s="529"/>
      <c r="P106" s="529"/>
      <c r="Q106" s="529"/>
      <c r="R106" s="360"/>
      <c r="S106" s="529"/>
      <c r="T106" s="360"/>
      <c r="U106" s="360">
        <v>266776</v>
      </c>
      <c r="V106" s="360">
        <v>191888</v>
      </c>
      <c r="W106" s="360"/>
      <c r="X106" s="360"/>
      <c r="Y106" s="360">
        <v>662934</v>
      </c>
      <c r="Z106" s="360">
        <v>419705</v>
      </c>
      <c r="AA106" s="360"/>
      <c r="AB106" s="360"/>
      <c r="AC106" s="360"/>
      <c r="AD106" s="360"/>
      <c r="AE106" s="360">
        <v>215692</v>
      </c>
      <c r="AF106" s="360"/>
      <c r="AG106" s="360"/>
      <c r="AH106" s="360">
        <v>215692</v>
      </c>
    </row>
    <row r="107" spans="1:34" s="366" customFormat="1" x14ac:dyDescent="0.2">
      <c r="A107" s="528" t="s">
        <v>795</v>
      </c>
      <c r="B107" s="359">
        <v>2022</v>
      </c>
      <c r="C107" s="360">
        <v>380496.69</v>
      </c>
      <c r="D107" s="360">
        <v>122077</v>
      </c>
      <c r="E107" s="360">
        <v>50000</v>
      </c>
      <c r="F107" s="530">
        <v>3500</v>
      </c>
      <c r="G107" s="530"/>
      <c r="H107" s="530">
        <v>27805.11</v>
      </c>
      <c r="I107" s="530"/>
      <c r="J107" s="530"/>
      <c r="K107" s="360">
        <v>133072.95000000001</v>
      </c>
      <c r="L107" s="530"/>
      <c r="M107" s="530">
        <v>44041.63</v>
      </c>
      <c r="N107" s="530"/>
      <c r="O107" s="529"/>
      <c r="P107" s="529"/>
      <c r="Q107" s="529"/>
      <c r="R107" s="360">
        <v>97327.46</v>
      </c>
      <c r="S107" s="529"/>
      <c r="T107" s="360"/>
      <c r="U107" s="360">
        <v>16854.96</v>
      </c>
      <c r="V107" s="360">
        <v>16854.96</v>
      </c>
      <c r="W107" s="360"/>
      <c r="X107" s="360"/>
      <c r="Y107" s="360">
        <v>452542.75</v>
      </c>
      <c r="Z107" s="360">
        <v>450042.81</v>
      </c>
      <c r="AA107" s="360"/>
      <c r="AB107" s="360"/>
      <c r="AC107" s="360"/>
      <c r="AD107" s="360"/>
      <c r="AE107" s="360">
        <v>43857.08</v>
      </c>
      <c r="AF107" s="360"/>
      <c r="AG107" s="360"/>
      <c r="AH107" s="360">
        <v>43857.08</v>
      </c>
    </row>
    <row r="108" spans="1:34" s="366" customFormat="1" x14ac:dyDescent="0.2">
      <c r="A108" s="528" t="s">
        <v>795</v>
      </c>
      <c r="B108" s="359">
        <v>2021</v>
      </c>
      <c r="C108" s="360">
        <v>357856</v>
      </c>
      <c r="D108" s="360">
        <v>117088</v>
      </c>
      <c r="E108" s="360">
        <v>54163</v>
      </c>
      <c r="F108" s="530">
        <v>4018</v>
      </c>
      <c r="G108" s="530"/>
      <c r="H108" s="530"/>
      <c r="I108" s="530"/>
      <c r="J108" s="530"/>
      <c r="K108" s="360">
        <v>121762</v>
      </c>
      <c r="L108" s="530"/>
      <c r="M108" s="530">
        <v>60825</v>
      </c>
      <c r="N108" s="530"/>
      <c r="O108" s="529"/>
      <c r="P108" s="529"/>
      <c r="Q108" s="529"/>
      <c r="R108" s="360">
        <v>145830</v>
      </c>
      <c r="S108" s="529"/>
      <c r="T108" s="360"/>
      <c r="U108" s="360">
        <v>28401</v>
      </c>
      <c r="V108" s="360">
        <v>28401</v>
      </c>
      <c r="W108" s="360"/>
      <c r="X108" s="360"/>
      <c r="Y108" s="360">
        <v>394200</v>
      </c>
      <c r="Z108" s="360">
        <v>394200</v>
      </c>
      <c r="AA108" s="360"/>
      <c r="AB108" s="360"/>
      <c r="AC108" s="360"/>
      <c r="AD108" s="360"/>
      <c r="AE108" s="360">
        <v>71133</v>
      </c>
      <c r="AF108" s="360"/>
      <c r="AG108" s="360"/>
      <c r="AH108" s="360">
        <v>71133</v>
      </c>
    </row>
    <row r="109" spans="1:34" s="366" customFormat="1" x14ac:dyDescent="0.2">
      <c r="A109" s="528" t="s">
        <v>795</v>
      </c>
      <c r="B109" s="359">
        <v>2020</v>
      </c>
      <c r="C109" s="360">
        <v>363637</v>
      </c>
      <c r="D109" s="360">
        <v>106482</v>
      </c>
      <c r="E109" s="360">
        <v>54996</v>
      </c>
      <c r="F109" s="530"/>
      <c r="G109" s="530"/>
      <c r="H109" s="530"/>
      <c r="I109" s="530"/>
      <c r="J109" s="530"/>
      <c r="K109" s="360">
        <v>87660</v>
      </c>
      <c r="L109" s="530"/>
      <c r="M109" s="530">
        <v>114499</v>
      </c>
      <c r="N109" s="530"/>
      <c r="O109" s="529"/>
      <c r="P109" s="529"/>
      <c r="Q109" s="529"/>
      <c r="R109" s="360">
        <v>75930</v>
      </c>
      <c r="S109" s="529"/>
      <c r="T109" s="360"/>
      <c r="U109" s="360">
        <v>2316</v>
      </c>
      <c r="V109" s="360"/>
      <c r="W109" s="360"/>
      <c r="X109" s="360"/>
      <c r="Y109" s="360">
        <v>437469</v>
      </c>
      <c r="Z109" s="360">
        <v>437469</v>
      </c>
      <c r="AA109" s="360"/>
      <c r="AB109" s="360"/>
      <c r="AC109" s="360"/>
      <c r="AD109" s="360"/>
      <c r="AE109" s="360">
        <v>55250</v>
      </c>
      <c r="AF109" s="360"/>
      <c r="AG109" s="360"/>
      <c r="AH109" s="360">
        <v>55250</v>
      </c>
    </row>
    <row r="110" spans="1:34" s="366" customFormat="1" x14ac:dyDescent="0.2">
      <c r="A110" s="528" t="s">
        <v>795</v>
      </c>
      <c r="B110" s="359">
        <v>2019</v>
      </c>
      <c r="C110" s="360">
        <v>450459</v>
      </c>
      <c r="D110" s="360">
        <v>102712</v>
      </c>
      <c r="E110" s="360">
        <v>34996</v>
      </c>
      <c r="F110" s="530"/>
      <c r="G110" s="530"/>
      <c r="H110" s="530"/>
      <c r="I110" s="530"/>
      <c r="J110" s="530"/>
      <c r="K110" s="360">
        <v>51189</v>
      </c>
      <c r="L110" s="530"/>
      <c r="M110" s="530">
        <v>261562</v>
      </c>
      <c r="N110" s="530"/>
      <c r="O110" s="529"/>
      <c r="P110" s="529"/>
      <c r="Q110" s="529"/>
      <c r="R110" s="360">
        <v>9867</v>
      </c>
      <c r="S110" s="529"/>
      <c r="T110" s="360"/>
      <c r="U110" s="360">
        <v>60717</v>
      </c>
      <c r="V110" s="360">
        <v>60717</v>
      </c>
      <c r="W110" s="360"/>
      <c r="X110" s="360"/>
      <c r="Y110" s="360">
        <v>544000</v>
      </c>
      <c r="Z110" s="360">
        <v>544000</v>
      </c>
      <c r="AA110" s="360"/>
      <c r="AB110" s="360"/>
      <c r="AC110" s="360"/>
      <c r="AD110" s="360"/>
      <c r="AE110" s="360">
        <v>21800</v>
      </c>
      <c r="AF110" s="360"/>
      <c r="AG110" s="360"/>
      <c r="AH110" s="360">
        <v>21800</v>
      </c>
    </row>
    <row r="111" spans="1:34" s="366" customFormat="1" x14ac:dyDescent="0.2">
      <c r="A111" s="528" t="s">
        <v>796</v>
      </c>
      <c r="B111" s="359">
        <v>2022</v>
      </c>
      <c r="C111" s="360">
        <v>1738503</v>
      </c>
      <c r="D111" s="360">
        <v>113895</v>
      </c>
      <c r="E111" s="360">
        <v>41996</v>
      </c>
      <c r="F111" s="530"/>
      <c r="G111" s="530"/>
      <c r="H111" s="530"/>
      <c r="I111" s="530"/>
      <c r="J111" s="530">
        <v>7371</v>
      </c>
      <c r="K111" s="360">
        <v>136338</v>
      </c>
      <c r="L111" s="530"/>
      <c r="M111" s="530">
        <v>36756</v>
      </c>
      <c r="N111" s="530"/>
      <c r="O111" s="529"/>
      <c r="P111" s="529"/>
      <c r="Q111" s="529"/>
      <c r="R111" s="360">
        <v>206278</v>
      </c>
      <c r="S111" s="529"/>
      <c r="T111" s="360"/>
      <c r="U111" s="360">
        <v>77911</v>
      </c>
      <c r="V111" s="360"/>
      <c r="W111" s="360"/>
      <c r="X111" s="360"/>
      <c r="Y111" s="360">
        <v>430800</v>
      </c>
      <c r="Z111" s="360">
        <v>430800</v>
      </c>
      <c r="AA111" s="360"/>
      <c r="AB111" s="360"/>
      <c r="AC111" s="360"/>
      <c r="AD111" s="360"/>
      <c r="AE111" s="360">
        <v>27025</v>
      </c>
      <c r="AF111" s="360">
        <v>6356</v>
      </c>
      <c r="AG111" s="360"/>
      <c r="AH111" s="360">
        <v>18787</v>
      </c>
    </row>
    <row r="112" spans="1:34" s="366" customFormat="1" x14ac:dyDescent="0.2">
      <c r="A112" s="528" t="s">
        <v>796</v>
      </c>
      <c r="B112" s="359">
        <v>2021</v>
      </c>
      <c r="C112" s="360">
        <v>1032490</v>
      </c>
      <c r="D112" s="360">
        <v>121026</v>
      </c>
      <c r="E112" s="360">
        <v>41996</v>
      </c>
      <c r="F112" s="530"/>
      <c r="G112" s="530"/>
      <c r="H112" s="530"/>
      <c r="I112" s="530"/>
      <c r="J112" s="530">
        <v>7050</v>
      </c>
      <c r="K112" s="360">
        <v>132195</v>
      </c>
      <c r="L112" s="530"/>
      <c r="M112" s="530">
        <v>27238</v>
      </c>
      <c r="N112" s="530"/>
      <c r="O112" s="529"/>
      <c r="P112" s="529"/>
      <c r="Q112" s="529"/>
      <c r="R112" s="360">
        <v>743753</v>
      </c>
      <c r="S112" s="529"/>
      <c r="T112" s="360"/>
      <c r="U112" s="360">
        <v>14594</v>
      </c>
      <c r="V112" s="360"/>
      <c r="W112" s="360"/>
      <c r="X112" s="360"/>
      <c r="Y112" s="360">
        <v>351133</v>
      </c>
      <c r="Z112" s="360">
        <v>351133</v>
      </c>
      <c r="AA112" s="360"/>
      <c r="AB112" s="360"/>
      <c r="AC112" s="360"/>
      <c r="AD112" s="360"/>
      <c r="AE112" s="360">
        <v>20213</v>
      </c>
      <c r="AF112" s="360">
        <v>6356</v>
      </c>
      <c r="AG112" s="360"/>
      <c r="AH112" s="360">
        <v>11111</v>
      </c>
    </row>
    <row r="113" spans="1:34" s="366" customFormat="1" x14ac:dyDescent="0.2">
      <c r="A113" s="528" t="s">
        <v>796</v>
      </c>
      <c r="B113" s="359">
        <v>2020</v>
      </c>
      <c r="C113" s="360">
        <v>2310725</v>
      </c>
      <c r="D113" s="360">
        <v>124983</v>
      </c>
      <c r="E113" s="360">
        <v>11000</v>
      </c>
      <c r="F113" s="530"/>
      <c r="G113" s="530"/>
      <c r="H113" s="530"/>
      <c r="I113" s="530"/>
      <c r="J113" s="530">
        <v>5165</v>
      </c>
      <c r="K113" s="360">
        <v>128667</v>
      </c>
      <c r="L113" s="530"/>
      <c r="M113" s="530"/>
      <c r="N113" s="530"/>
      <c r="O113" s="529"/>
      <c r="P113" s="529"/>
      <c r="Q113" s="529"/>
      <c r="R113" s="360">
        <v>788987</v>
      </c>
      <c r="S113" s="529"/>
      <c r="T113" s="360"/>
      <c r="U113" s="360">
        <v>21087</v>
      </c>
      <c r="V113" s="360"/>
      <c r="W113" s="360"/>
      <c r="X113" s="360"/>
      <c r="Y113" s="360">
        <v>279868</v>
      </c>
      <c r="Z113" s="360">
        <v>279868</v>
      </c>
      <c r="AA113" s="360"/>
      <c r="AB113" s="360"/>
      <c r="AC113" s="360"/>
      <c r="AD113" s="360"/>
      <c r="AE113" s="360">
        <v>12923</v>
      </c>
      <c r="AF113" s="360">
        <v>6255</v>
      </c>
      <c r="AG113" s="360"/>
      <c r="AH113" s="360">
        <v>5679</v>
      </c>
    </row>
    <row r="114" spans="1:34" s="366" customFormat="1" x14ac:dyDescent="0.2">
      <c r="A114" s="528" t="s">
        <v>796</v>
      </c>
      <c r="B114" s="359">
        <v>2019</v>
      </c>
      <c r="C114" s="360">
        <v>1466779.48</v>
      </c>
      <c r="D114" s="360">
        <v>127456</v>
      </c>
      <c r="E114" s="529"/>
      <c r="F114" s="530"/>
      <c r="G114" s="530"/>
      <c r="H114" s="530"/>
      <c r="I114" s="530"/>
      <c r="J114" s="530">
        <v>4811</v>
      </c>
      <c r="K114" s="360">
        <v>118030.25</v>
      </c>
      <c r="L114" s="530"/>
      <c r="M114" s="530">
        <v>50914.11</v>
      </c>
      <c r="N114" s="530"/>
      <c r="O114" s="529"/>
      <c r="P114" s="529"/>
      <c r="Q114" s="529"/>
      <c r="R114" s="360"/>
      <c r="S114" s="529"/>
      <c r="T114" s="360"/>
      <c r="U114" s="360"/>
      <c r="V114" s="360"/>
      <c r="W114" s="360"/>
      <c r="X114" s="360"/>
      <c r="Y114" s="360">
        <v>347367</v>
      </c>
      <c r="Z114" s="360">
        <v>347367</v>
      </c>
      <c r="AA114" s="360"/>
      <c r="AB114" s="360"/>
      <c r="AC114" s="360"/>
      <c r="AD114" s="360"/>
      <c r="AE114" s="360">
        <v>83188.56</v>
      </c>
      <c r="AF114" s="360">
        <v>6246</v>
      </c>
      <c r="AG114" s="360"/>
      <c r="AH114" s="360">
        <v>76942.559999999998</v>
      </c>
    </row>
    <row r="115" spans="1:34" s="366" customFormat="1" x14ac:dyDescent="0.2">
      <c r="A115" s="528" t="s">
        <v>797</v>
      </c>
      <c r="B115" s="359">
        <v>2022</v>
      </c>
      <c r="C115" s="360">
        <v>2075972</v>
      </c>
      <c r="D115" s="360">
        <v>102636</v>
      </c>
      <c r="E115" s="360">
        <v>133454</v>
      </c>
      <c r="F115" s="530">
        <v>21959</v>
      </c>
      <c r="G115" s="530"/>
      <c r="H115" s="530">
        <v>7800</v>
      </c>
      <c r="I115" s="530"/>
      <c r="J115" s="530"/>
      <c r="K115" s="360">
        <v>136401</v>
      </c>
      <c r="L115" s="530"/>
      <c r="M115" s="530">
        <v>127339</v>
      </c>
      <c r="N115" s="530"/>
      <c r="O115" s="529"/>
      <c r="P115" s="529"/>
      <c r="Q115" s="529"/>
      <c r="R115" s="360">
        <v>165461</v>
      </c>
      <c r="S115" s="529"/>
      <c r="T115" s="360"/>
      <c r="U115" s="360">
        <v>162865</v>
      </c>
      <c r="V115" s="360">
        <v>123395</v>
      </c>
      <c r="W115" s="360"/>
      <c r="X115" s="360"/>
      <c r="Y115" s="360">
        <v>472021</v>
      </c>
      <c r="Z115" s="360">
        <v>472021</v>
      </c>
      <c r="AA115" s="360"/>
      <c r="AB115" s="360"/>
      <c r="AC115" s="360"/>
      <c r="AD115" s="360"/>
      <c r="AE115" s="360">
        <v>194992</v>
      </c>
      <c r="AF115" s="360">
        <v>23962</v>
      </c>
      <c r="AG115" s="360"/>
      <c r="AH115" s="360">
        <v>171030</v>
      </c>
    </row>
    <row r="116" spans="1:34" s="366" customFormat="1" x14ac:dyDescent="0.2">
      <c r="A116" s="528" t="s">
        <v>797</v>
      </c>
      <c r="B116" s="359">
        <v>2021</v>
      </c>
      <c r="C116" s="360">
        <v>1990941</v>
      </c>
      <c r="D116" s="360">
        <v>115471</v>
      </c>
      <c r="E116" s="360">
        <v>178167</v>
      </c>
      <c r="F116" s="530"/>
      <c r="G116" s="530"/>
      <c r="H116" s="530"/>
      <c r="I116" s="530"/>
      <c r="J116" s="530"/>
      <c r="K116" s="360">
        <v>147256</v>
      </c>
      <c r="L116" s="530"/>
      <c r="M116" s="530">
        <v>135337</v>
      </c>
      <c r="N116" s="530"/>
      <c r="O116" s="529"/>
      <c r="P116" s="529"/>
      <c r="Q116" s="529"/>
      <c r="R116" s="360">
        <v>63350</v>
      </c>
      <c r="S116" s="529"/>
      <c r="T116" s="360"/>
      <c r="U116" s="360">
        <v>63898</v>
      </c>
      <c r="V116" s="360">
        <v>48637</v>
      </c>
      <c r="W116" s="360"/>
      <c r="X116" s="360"/>
      <c r="Y116" s="360">
        <v>385080</v>
      </c>
      <c r="Z116" s="360">
        <v>385080</v>
      </c>
      <c r="AA116" s="360"/>
      <c r="AB116" s="360"/>
      <c r="AC116" s="360"/>
      <c r="AD116" s="360"/>
      <c r="AE116" s="360">
        <v>130998</v>
      </c>
      <c r="AF116" s="360">
        <v>20643</v>
      </c>
      <c r="AG116" s="360"/>
      <c r="AH116" s="360">
        <v>110354</v>
      </c>
    </row>
    <row r="117" spans="1:34" s="366" customFormat="1" x14ac:dyDescent="0.2">
      <c r="A117" s="528" t="s">
        <v>797</v>
      </c>
      <c r="B117" s="359">
        <v>2020</v>
      </c>
      <c r="C117" s="360">
        <v>1419205</v>
      </c>
      <c r="D117" s="360">
        <v>104653</v>
      </c>
      <c r="E117" s="360">
        <v>162757</v>
      </c>
      <c r="F117" s="530"/>
      <c r="G117" s="530"/>
      <c r="H117" s="530"/>
      <c r="I117" s="530"/>
      <c r="J117" s="530"/>
      <c r="K117" s="360">
        <v>145638</v>
      </c>
      <c r="L117" s="530"/>
      <c r="M117" s="530">
        <v>71272</v>
      </c>
      <c r="N117" s="530"/>
      <c r="O117" s="529"/>
      <c r="P117" s="529"/>
      <c r="Q117" s="529"/>
      <c r="R117" s="360">
        <v>34692</v>
      </c>
      <c r="S117" s="529"/>
      <c r="T117" s="360"/>
      <c r="U117" s="360">
        <v>156872</v>
      </c>
      <c r="V117" s="360"/>
      <c r="W117" s="360"/>
      <c r="X117" s="360"/>
      <c r="Y117" s="360">
        <v>345871</v>
      </c>
      <c r="Z117" s="360">
        <v>345871</v>
      </c>
      <c r="AA117" s="360"/>
      <c r="AB117" s="360"/>
      <c r="AC117" s="360"/>
      <c r="AD117" s="360"/>
      <c r="AE117" s="360">
        <v>101696</v>
      </c>
      <c r="AF117" s="360">
        <v>14988</v>
      </c>
      <c r="AG117" s="360"/>
      <c r="AH117" s="360">
        <v>86708</v>
      </c>
    </row>
    <row r="118" spans="1:34" s="366" customFormat="1" x14ac:dyDescent="0.2">
      <c r="A118" s="528" t="s">
        <v>797</v>
      </c>
      <c r="B118" s="359">
        <v>2019</v>
      </c>
      <c r="C118" s="360">
        <v>1663328.05</v>
      </c>
      <c r="D118" s="360">
        <v>94066</v>
      </c>
      <c r="E118" s="360">
        <v>84671</v>
      </c>
      <c r="F118" s="530"/>
      <c r="G118" s="530"/>
      <c r="H118" s="530"/>
      <c r="I118" s="530"/>
      <c r="J118" s="530"/>
      <c r="K118" s="360">
        <v>108259</v>
      </c>
      <c r="L118" s="530"/>
      <c r="M118" s="530">
        <v>86319.61</v>
      </c>
      <c r="N118" s="530"/>
      <c r="O118" s="529"/>
      <c r="P118" s="529"/>
      <c r="Q118" s="529"/>
      <c r="R118" s="360">
        <v>330336.25</v>
      </c>
      <c r="S118" s="529"/>
      <c r="T118" s="360"/>
      <c r="U118" s="360">
        <v>168684.81</v>
      </c>
      <c r="V118" s="360"/>
      <c r="W118" s="360"/>
      <c r="X118" s="360"/>
      <c r="Y118" s="360">
        <v>137601.84</v>
      </c>
      <c r="Z118" s="360"/>
      <c r="AA118" s="360"/>
      <c r="AB118" s="360"/>
      <c r="AC118" s="360"/>
      <c r="AD118" s="360"/>
      <c r="AE118" s="360">
        <v>165983.71</v>
      </c>
      <c r="AF118" s="360">
        <v>15592</v>
      </c>
      <c r="AG118" s="360"/>
      <c r="AH118" s="360">
        <v>150391.71</v>
      </c>
    </row>
    <row r="119" spans="1:34" s="366" customFormat="1" x14ac:dyDescent="0.2">
      <c r="A119" s="528" t="s">
        <v>798</v>
      </c>
      <c r="B119" s="359">
        <v>2022</v>
      </c>
      <c r="C119" s="360">
        <v>1289766</v>
      </c>
      <c r="D119" s="360">
        <v>55742</v>
      </c>
      <c r="E119" s="360">
        <v>8080</v>
      </c>
      <c r="F119" s="530">
        <v>2500</v>
      </c>
      <c r="G119" s="530"/>
      <c r="H119" s="530">
        <v>65646</v>
      </c>
      <c r="I119" s="530"/>
      <c r="J119" s="530">
        <v>7371</v>
      </c>
      <c r="K119" s="360">
        <v>61112</v>
      </c>
      <c r="L119" s="530"/>
      <c r="M119" s="530">
        <v>160196</v>
      </c>
      <c r="N119" s="530"/>
      <c r="O119" s="529"/>
      <c r="P119" s="529"/>
      <c r="Q119" s="529"/>
      <c r="R119" s="360">
        <v>173255</v>
      </c>
      <c r="S119" s="529"/>
      <c r="T119" s="360"/>
      <c r="U119" s="360"/>
      <c r="V119" s="360"/>
      <c r="W119" s="360"/>
      <c r="X119" s="360"/>
      <c r="Y119" s="360">
        <v>193836</v>
      </c>
      <c r="Z119" s="360">
        <v>150836</v>
      </c>
      <c r="AA119" s="360">
        <v>43000</v>
      </c>
      <c r="AB119" s="360"/>
      <c r="AC119" s="360"/>
      <c r="AD119" s="360"/>
      <c r="AE119" s="360">
        <v>68345</v>
      </c>
      <c r="AF119" s="360"/>
      <c r="AG119" s="360"/>
      <c r="AH119" s="360">
        <v>39856</v>
      </c>
    </row>
    <row r="120" spans="1:34" s="366" customFormat="1" x14ac:dyDescent="0.2">
      <c r="A120" s="528" t="s">
        <v>798</v>
      </c>
      <c r="B120" s="359">
        <v>2021</v>
      </c>
      <c r="C120" s="360">
        <v>1220147</v>
      </c>
      <c r="D120" s="360">
        <v>76988</v>
      </c>
      <c r="E120" s="360">
        <v>24000</v>
      </c>
      <c r="F120" s="530">
        <v>2870</v>
      </c>
      <c r="G120" s="530"/>
      <c r="H120" s="530">
        <v>28194</v>
      </c>
      <c r="I120" s="530"/>
      <c r="J120" s="530">
        <v>7050</v>
      </c>
      <c r="K120" s="360">
        <v>75277</v>
      </c>
      <c r="L120" s="530"/>
      <c r="M120" s="530">
        <v>28762</v>
      </c>
      <c r="N120" s="530"/>
      <c r="O120" s="529"/>
      <c r="P120" s="529"/>
      <c r="Q120" s="529"/>
      <c r="R120" s="360">
        <v>25468</v>
      </c>
      <c r="S120" s="529"/>
      <c r="T120" s="360"/>
      <c r="U120" s="360"/>
      <c r="V120" s="360"/>
      <c r="W120" s="360"/>
      <c r="X120" s="360"/>
      <c r="Y120" s="360">
        <v>191188</v>
      </c>
      <c r="Z120" s="360">
        <v>191188</v>
      </c>
      <c r="AA120" s="360"/>
      <c r="AB120" s="360"/>
      <c r="AC120" s="360"/>
      <c r="AD120" s="360"/>
      <c r="AE120" s="360">
        <v>14058</v>
      </c>
      <c r="AF120" s="360"/>
      <c r="AG120" s="360"/>
      <c r="AH120" s="360"/>
    </row>
    <row r="121" spans="1:34" s="366" customFormat="1" x14ac:dyDescent="0.2">
      <c r="A121" s="528" t="s">
        <v>798</v>
      </c>
      <c r="B121" s="359">
        <v>2020</v>
      </c>
      <c r="C121" s="360">
        <v>1212338</v>
      </c>
      <c r="D121" s="360">
        <v>74437</v>
      </c>
      <c r="E121" s="360">
        <v>24000</v>
      </c>
      <c r="F121" s="530">
        <v>3440</v>
      </c>
      <c r="G121" s="530"/>
      <c r="H121" s="530"/>
      <c r="I121" s="530"/>
      <c r="J121" s="530">
        <v>5166</v>
      </c>
      <c r="K121" s="360">
        <v>80142</v>
      </c>
      <c r="L121" s="530"/>
      <c r="M121" s="530"/>
      <c r="N121" s="530"/>
      <c r="O121" s="529"/>
      <c r="P121" s="529"/>
      <c r="Q121" s="529"/>
      <c r="R121" s="360"/>
      <c r="S121" s="529"/>
      <c r="T121" s="360"/>
      <c r="U121" s="360"/>
      <c r="V121" s="360"/>
      <c r="W121" s="360"/>
      <c r="X121" s="360"/>
      <c r="Y121" s="360">
        <v>217973</v>
      </c>
      <c r="Z121" s="360">
        <v>217973</v>
      </c>
      <c r="AA121" s="360"/>
      <c r="AB121" s="360"/>
      <c r="AC121" s="360"/>
      <c r="AD121" s="360"/>
      <c r="AE121" s="360">
        <v>17026</v>
      </c>
      <c r="AF121" s="360"/>
      <c r="AG121" s="360"/>
      <c r="AH121" s="360"/>
    </row>
    <row r="122" spans="1:34" s="366" customFormat="1" x14ac:dyDescent="0.2">
      <c r="A122" s="528" t="s">
        <v>798</v>
      </c>
      <c r="B122" s="359">
        <v>2019</v>
      </c>
      <c r="C122" s="360">
        <v>1081008</v>
      </c>
      <c r="D122" s="360">
        <v>70052</v>
      </c>
      <c r="E122" s="360">
        <v>19717</v>
      </c>
      <c r="F122" s="530"/>
      <c r="G122" s="530"/>
      <c r="H122" s="530"/>
      <c r="I122" s="530"/>
      <c r="J122" s="530">
        <v>4812</v>
      </c>
      <c r="K122" s="360">
        <v>66515</v>
      </c>
      <c r="L122" s="530"/>
      <c r="M122" s="530"/>
      <c r="N122" s="530"/>
      <c r="O122" s="529"/>
      <c r="P122" s="529"/>
      <c r="Q122" s="529"/>
      <c r="R122" s="360"/>
      <c r="S122" s="529"/>
      <c r="T122" s="360"/>
      <c r="U122" s="360"/>
      <c r="V122" s="360"/>
      <c r="W122" s="360"/>
      <c r="X122" s="360"/>
      <c r="Y122" s="360">
        <v>181022</v>
      </c>
      <c r="Z122" s="360">
        <v>181022</v>
      </c>
      <c r="AA122" s="360"/>
      <c r="AB122" s="360"/>
      <c r="AC122" s="360"/>
      <c r="AD122" s="360"/>
      <c r="AE122" s="360">
        <v>33328</v>
      </c>
      <c r="AF122" s="360"/>
      <c r="AG122" s="360"/>
      <c r="AH122" s="360">
        <v>33328</v>
      </c>
    </row>
    <row r="123" spans="1:34" s="366" customFormat="1" x14ac:dyDescent="0.2">
      <c r="A123" s="528" t="s">
        <v>799</v>
      </c>
      <c r="B123" s="359">
        <v>2022</v>
      </c>
      <c r="C123" s="360">
        <v>3045460.37</v>
      </c>
      <c r="D123" s="360">
        <v>214147.53</v>
      </c>
      <c r="E123" s="360">
        <v>32681.772000000001</v>
      </c>
      <c r="F123" s="530">
        <v>32708</v>
      </c>
      <c r="G123" s="530"/>
      <c r="H123" s="530"/>
      <c r="I123" s="530"/>
      <c r="J123" s="530"/>
      <c r="K123" s="360">
        <v>171274.64</v>
      </c>
      <c r="L123" s="530"/>
      <c r="M123" s="530"/>
      <c r="N123" s="530"/>
      <c r="O123" s="529"/>
      <c r="P123" s="529"/>
      <c r="Q123" s="529"/>
      <c r="R123" s="360">
        <v>89317.13</v>
      </c>
      <c r="S123" s="529"/>
      <c r="T123" s="360"/>
      <c r="U123" s="360">
        <v>119870.83</v>
      </c>
      <c r="V123" s="360"/>
      <c r="W123" s="360"/>
      <c r="X123" s="360"/>
      <c r="Y123" s="360">
        <v>292011.24</v>
      </c>
      <c r="Z123" s="360">
        <v>292011.24</v>
      </c>
      <c r="AA123" s="360"/>
      <c r="AB123" s="360"/>
      <c r="AC123" s="360"/>
      <c r="AD123" s="360"/>
      <c r="AE123" s="360">
        <v>56550.83</v>
      </c>
      <c r="AF123" s="360">
        <v>13529.02</v>
      </c>
      <c r="AG123" s="360"/>
      <c r="AH123" s="360"/>
    </row>
    <row r="124" spans="1:34" s="366" customFormat="1" x14ac:dyDescent="0.2">
      <c r="A124" s="528" t="s">
        <v>799</v>
      </c>
      <c r="B124" s="359">
        <v>2021</v>
      </c>
      <c r="C124" s="360">
        <v>2904881</v>
      </c>
      <c r="D124" s="360">
        <v>188416</v>
      </c>
      <c r="E124" s="529"/>
      <c r="F124" s="530">
        <v>59616</v>
      </c>
      <c r="G124" s="530"/>
      <c r="H124" s="530"/>
      <c r="I124" s="530"/>
      <c r="J124" s="530">
        <v>7050</v>
      </c>
      <c r="K124" s="360">
        <v>164503</v>
      </c>
      <c r="L124" s="530"/>
      <c r="M124" s="530">
        <v>7480</v>
      </c>
      <c r="N124" s="530"/>
      <c r="O124" s="529"/>
      <c r="P124" s="529"/>
      <c r="Q124" s="529"/>
      <c r="R124" s="360"/>
      <c r="S124" s="529"/>
      <c r="T124" s="360"/>
      <c r="U124" s="360">
        <v>66851</v>
      </c>
      <c r="V124" s="360"/>
      <c r="W124" s="360"/>
      <c r="X124" s="360"/>
      <c r="Y124" s="360">
        <v>267840</v>
      </c>
      <c r="Z124" s="360">
        <v>233438</v>
      </c>
      <c r="AA124" s="360"/>
      <c r="AB124" s="360"/>
      <c r="AC124" s="360"/>
      <c r="AD124" s="360"/>
      <c r="AE124" s="360">
        <v>39316</v>
      </c>
      <c r="AF124" s="360">
        <v>13596</v>
      </c>
      <c r="AG124" s="360"/>
      <c r="AH124" s="360">
        <v>25720</v>
      </c>
    </row>
    <row r="125" spans="1:34" s="366" customFormat="1" x14ac:dyDescent="0.2">
      <c r="A125" s="528" t="s">
        <v>799</v>
      </c>
      <c r="B125" s="359">
        <v>2020</v>
      </c>
      <c r="C125" s="360">
        <v>2273254</v>
      </c>
      <c r="D125" s="360">
        <v>186783</v>
      </c>
      <c r="E125" s="529"/>
      <c r="F125" s="530">
        <v>48380</v>
      </c>
      <c r="G125" s="530"/>
      <c r="H125" s="530"/>
      <c r="I125" s="530"/>
      <c r="J125" s="530">
        <v>5165</v>
      </c>
      <c r="K125" s="360">
        <v>155300</v>
      </c>
      <c r="L125" s="530"/>
      <c r="M125" s="530">
        <v>135322</v>
      </c>
      <c r="N125" s="530"/>
      <c r="O125" s="529"/>
      <c r="P125" s="529"/>
      <c r="Q125" s="529"/>
      <c r="R125" s="360"/>
      <c r="S125" s="529"/>
      <c r="T125" s="360"/>
      <c r="U125" s="360">
        <v>123357</v>
      </c>
      <c r="V125" s="360"/>
      <c r="W125" s="360"/>
      <c r="X125" s="360"/>
      <c r="Y125" s="360">
        <v>223682</v>
      </c>
      <c r="Z125" s="360">
        <v>223682</v>
      </c>
      <c r="AA125" s="360"/>
      <c r="AB125" s="360"/>
      <c r="AC125" s="360"/>
      <c r="AD125" s="360"/>
      <c r="AE125" s="360">
        <v>22358</v>
      </c>
      <c r="AF125" s="360">
        <v>10222</v>
      </c>
      <c r="AG125" s="360"/>
      <c r="AH125" s="360">
        <v>12136</v>
      </c>
    </row>
    <row r="126" spans="1:34" s="366" customFormat="1" x14ac:dyDescent="0.2">
      <c r="A126" s="528" t="s">
        <v>799</v>
      </c>
      <c r="B126" s="359">
        <v>2019</v>
      </c>
      <c r="C126" s="360">
        <v>2644286</v>
      </c>
      <c r="D126" s="360">
        <v>199764</v>
      </c>
      <c r="E126" s="360">
        <v>25000</v>
      </c>
      <c r="F126" s="530">
        <v>40723</v>
      </c>
      <c r="G126" s="530"/>
      <c r="H126" s="530"/>
      <c r="I126" s="530"/>
      <c r="J126" s="530">
        <v>4811</v>
      </c>
      <c r="K126" s="360">
        <v>136471</v>
      </c>
      <c r="L126" s="530"/>
      <c r="M126" s="530">
        <v>189968</v>
      </c>
      <c r="N126" s="530"/>
      <c r="O126" s="529"/>
      <c r="P126" s="529"/>
      <c r="Q126" s="529"/>
      <c r="R126" s="360"/>
      <c r="S126" s="529"/>
      <c r="T126" s="360"/>
      <c r="U126" s="360">
        <v>230073</v>
      </c>
      <c r="V126" s="360"/>
      <c r="W126" s="360"/>
      <c r="X126" s="360"/>
      <c r="Y126" s="360">
        <v>242528</v>
      </c>
      <c r="Z126" s="360">
        <v>242528</v>
      </c>
      <c r="AA126" s="360"/>
      <c r="AB126" s="360"/>
      <c r="AC126" s="360"/>
      <c r="AD126" s="360"/>
      <c r="AE126" s="360"/>
      <c r="AF126" s="360">
        <v>11644</v>
      </c>
      <c r="AG126" s="360"/>
      <c r="AH126" s="360">
        <v>33812</v>
      </c>
    </row>
    <row r="127" spans="1:34" s="366" customFormat="1" x14ac:dyDescent="0.2">
      <c r="A127" s="528" t="s">
        <v>800</v>
      </c>
      <c r="B127" s="359">
        <v>2022</v>
      </c>
      <c r="C127" s="360">
        <v>1327897.17</v>
      </c>
      <c r="D127" s="360">
        <v>99601.05</v>
      </c>
      <c r="E127" s="360">
        <v>7155</v>
      </c>
      <c r="F127" s="530"/>
      <c r="G127" s="530"/>
      <c r="H127" s="530"/>
      <c r="I127" s="530"/>
      <c r="J127" s="530">
        <v>6606</v>
      </c>
      <c r="K127" s="360">
        <v>97621.08</v>
      </c>
      <c r="L127" s="530"/>
      <c r="M127" s="530">
        <v>58793.5</v>
      </c>
      <c r="N127" s="530"/>
      <c r="O127" s="529"/>
      <c r="P127" s="529"/>
      <c r="Q127" s="529"/>
      <c r="R127" s="360"/>
      <c r="S127" s="529"/>
      <c r="T127" s="360"/>
      <c r="U127" s="360"/>
      <c r="V127" s="360"/>
      <c r="W127" s="360"/>
      <c r="X127" s="360"/>
      <c r="Y127" s="360">
        <v>251513.29</v>
      </c>
      <c r="Z127" s="360">
        <v>251513.29</v>
      </c>
      <c r="AA127" s="360"/>
      <c r="AB127" s="360"/>
      <c r="AC127" s="360"/>
      <c r="AD127" s="360"/>
      <c r="AE127" s="360">
        <v>13454.02</v>
      </c>
      <c r="AF127" s="360"/>
      <c r="AG127" s="360"/>
      <c r="AH127" s="360">
        <v>13454.02</v>
      </c>
    </row>
    <row r="128" spans="1:34" s="366" customFormat="1" x14ac:dyDescent="0.2">
      <c r="A128" s="528" t="s">
        <v>800</v>
      </c>
      <c r="B128" s="359">
        <v>2021</v>
      </c>
      <c r="C128" s="360">
        <v>1315510.26</v>
      </c>
      <c r="D128" s="360">
        <v>106271</v>
      </c>
      <c r="E128" s="360">
        <v>4553</v>
      </c>
      <c r="F128" s="530"/>
      <c r="G128" s="530"/>
      <c r="H128" s="530"/>
      <c r="I128" s="530"/>
      <c r="J128" s="530">
        <v>10618.5</v>
      </c>
      <c r="K128" s="360">
        <v>96055</v>
      </c>
      <c r="L128" s="530"/>
      <c r="M128" s="530">
        <v>40768.15</v>
      </c>
      <c r="N128" s="530"/>
      <c r="O128" s="529"/>
      <c r="P128" s="529"/>
      <c r="Q128" s="529"/>
      <c r="R128" s="360"/>
      <c r="S128" s="529"/>
      <c r="T128" s="360"/>
      <c r="U128" s="360"/>
      <c r="V128" s="360"/>
      <c r="W128" s="360"/>
      <c r="X128" s="360"/>
      <c r="Y128" s="360">
        <v>244849</v>
      </c>
      <c r="Z128" s="360">
        <v>244849</v>
      </c>
      <c r="AA128" s="360"/>
      <c r="AB128" s="360"/>
      <c r="AC128" s="360"/>
      <c r="AD128" s="360"/>
      <c r="AE128" s="360">
        <v>10287.4</v>
      </c>
      <c r="AF128" s="360"/>
      <c r="AG128" s="360"/>
      <c r="AH128" s="360">
        <v>10287.4</v>
      </c>
    </row>
    <row r="129" spans="1:34" s="366" customFormat="1" x14ac:dyDescent="0.2">
      <c r="A129" s="528" t="s">
        <v>800</v>
      </c>
      <c r="B129" s="359">
        <v>2020</v>
      </c>
      <c r="C129" s="360">
        <v>1282807.8700000001</v>
      </c>
      <c r="D129" s="360">
        <v>100303</v>
      </c>
      <c r="E129" s="360">
        <v>7607</v>
      </c>
      <c r="F129" s="530"/>
      <c r="G129" s="530"/>
      <c r="H129" s="530"/>
      <c r="I129" s="530"/>
      <c r="J129" s="530">
        <v>14653</v>
      </c>
      <c r="K129" s="360">
        <v>97024</v>
      </c>
      <c r="L129" s="530"/>
      <c r="M129" s="530">
        <v>33410.26</v>
      </c>
      <c r="N129" s="530"/>
      <c r="O129" s="529"/>
      <c r="P129" s="529"/>
      <c r="Q129" s="529"/>
      <c r="R129" s="360"/>
      <c r="S129" s="529"/>
      <c r="T129" s="360"/>
      <c r="U129" s="360"/>
      <c r="V129" s="360"/>
      <c r="W129" s="360"/>
      <c r="X129" s="360"/>
      <c r="Y129" s="360">
        <v>306372</v>
      </c>
      <c r="Z129" s="360">
        <v>306372</v>
      </c>
      <c r="AA129" s="360"/>
      <c r="AB129" s="360"/>
      <c r="AC129" s="360"/>
      <c r="AD129" s="360"/>
      <c r="AE129" s="360">
        <v>21587.599999999999</v>
      </c>
      <c r="AF129" s="360"/>
      <c r="AG129" s="360"/>
      <c r="AH129" s="360">
        <v>21587.599999999999</v>
      </c>
    </row>
    <row r="130" spans="1:34" s="366" customFormat="1" x14ac:dyDescent="0.2">
      <c r="A130" s="528" t="s">
        <v>800</v>
      </c>
      <c r="B130" s="359">
        <v>2019</v>
      </c>
      <c r="C130" s="360">
        <v>1235673</v>
      </c>
      <c r="D130" s="360">
        <v>105588</v>
      </c>
      <c r="E130" s="360">
        <v>32878</v>
      </c>
      <c r="F130" s="530"/>
      <c r="G130" s="530"/>
      <c r="H130" s="530"/>
      <c r="I130" s="530"/>
      <c r="J130" s="530">
        <v>14053</v>
      </c>
      <c r="K130" s="360">
        <v>105339.25</v>
      </c>
      <c r="L130" s="530"/>
      <c r="M130" s="530"/>
      <c r="N130" s="530"/>
      <c r="O130" s="529"/>
      <c r="P130" s="529"/>
      <c r="Q130" s="529"/>
      <c r="R130" s="360"/>
      <c r="S130" s="529"/>
      <c r="T130" s="360"/>
      <c r="U130" s="360"/>
      <c r="V130" s="360"/>
      <c r="W130" s="360"/>
      <c r="X130" s="360"/>
      <c r="Y130" s="360">
        <f>Tabuľka19[[#This Row],[APVV]]</f>
        <v>347375</v>
      </c>
      <c r="Z130" s="360">
        <v>347375</v>
      </c>
      <c r="AA130" s="360"/>
      <c r="AB130" s="360"/>
      <c r="AC130" s="360"/>
      <c r="AD130" s="360"/>
      <c r="AE130" s="360"/>
      <c r="AF130" s="360"/>
      <c r="AG130" s="360"/>
      <c r="AH130" s="360">
        <v>12961</v>
      </c>
    </row>
    <row r="131" spans="1:34" s="366" customFormat="1" x14ac:dyDescent="0.2">
      <c r="A131" s="528" t="s">
        <v>801</v>
      </c>
      <c r="B131" s="359">
        <v>2022</v>
      </c>
      <c r="C131" s="360">
        <v>2123987.15</v>
      </c>
      <c r="D131" s="360">
        <v>101309.2</v>
      </c>
      <c r="E131" s="360">
        <v>40308</v>
      </c>
      <c r="F131" s="530"/>
      <c r="G131" s="530"/>
      <c r="H131" s="530"/>
      <c r="I131" s="530"/>
      <c r="J131" s="530">
        <v>3235</v>
      </c>
      <c r="K131" s="360">
        <v>59695</v>
      </c>
      <c r="L131" s="530"/>
      <c r="M131" s="530">
        <v>319518</v>
      </c>
      <c r="N131" s="530"/>
      <c r="O131" s="529"/>
      <c r="P131" s="529"/>
      <c r="Q131" s="529"/>
      <c r="R131" s="360"/>
      <c r="S131" s="529"/>
      <c r="T131" s="360"/>
      <c r="U131" s="360">
        <v>1225094.54</v>
      </c>
      <c r="V131" s="360">
        <v>1225094.54</v>
      </c>
      <c r="W131" s="360"/>
      <c r="X131" s="360"/>
      <c r="Y131" s="360">
        <v>195857</v>
      </c>
      <c r="Z131" s="360">
        <v>195857</v>
      </c>
      <c r="AA131" s="360"/>
      <c r="AB131" s="360"/>
      <c r="AC131" s="360"/>
      <c r="AD131" s="360"/>
      <c r="AE131" s="360">
        <v>229153.04</v>
      </c>
      <c r="AF131" s="360">
        <v>25485.58</v>
      </c>
      <c r="AG131" s="360"/>
      <c r="AH131" s="360">
        <v>18824.91</v>
      </c>
    </row>
    <row r="132" spans="1:34" s="366" customFormat="1" x14ac:dyDescent="0.2">
      <c r="A132" s="528" t="s">
        <v>801</v>
      </c>
      <c r="B132" s="359">
        <v>2021</v>
      </c>
      <c r="C132" s="360">
        <v>2525946.21</v>
      </c>
      <c r="D132" s="360">
        <v>93237</v>
      </c>
      <c r="E132" s="360">
        <v>16250</v>
      </c>
      <c r="F132" s="530">
        <v>25352</v>
      </c>
      <c r="G132" s="530"/>
      <c r="H132" s="530"/>
      <c r="I132" s="530"/>
      <c r="J132" s="530">
        <v>4761.5</v>
      </c>
      <c r="K132" s="360">
        <v>48814</v>
      </c>
      <c r="L132" s="530"/>
      <c r="M132" s="530">
        <v>260522.17</v>
      </c>
      <c r="N132" s="530"/>
      <c r="O132" s="529"/>
      <c r="P132" s="529"/>
      <c r="Q132" s="529"/>
      <c r="R132" s="360"/>
      <c r="S132" s="529"/>
      <c r="T132" s="360"/>
      <c r="U132" s="360">
        <v>102392</v>
      </c>
      <c r="V132" s="360"/>
      <c r="W132" s="360"/>
      <c r="X132" s="360"/>
      <c r="Y132" s="360">
        <v>249822</v>
      </c>
      <c r="Z132" s="360">
        <v>249822</v>
      </c>
      <c r="AA132" s="360"/>
      <c r="AB132" s="360"/>
      <c r="AC132" s="360"/>
      <c r="AD132" s="360"/>
      <c r="AE132" s="360">
        <v>214776.56</v>
      </c>
      <c r="AF132" s="360">
        <v>30197.96</v>
      </c>
      <c r="AG132" s="360"/>
      <c r="AH132" s="360">
        <v>127459.13</v>
      </c>
    </row>
    <row r="133" spans="1:34" s="366" customFormat="1" x14ac:dyDescent="0.2">
      <c r="A133" s="528" t="s">
        <v>801</v>
      </c>
      <c r="B133" s="359">
        <v>2020</v>
      </c>
      <c r="C133" s="360">
        <v>2294560.36</v>
      </c>
      <c r="D133" s="360">
        <v>122827</v>
      </c>
      <c r="E133" s="360">
        <v>45751</v>
      </c>
      <c r="F133" s="530"/>
      <c r="G133" s="530"/>
      <c r="H133" s="530"/>
      <c r="I133" s="530"/>
      <c r="J133" s="530">
        <v>3907</v>
      </c>
      <c r="K133" s="360">
        <v>26453.37</v>
      </c>
      <c r="L133" s="530"/>
      <c r="M133" s="530">
        <v>378143.8</v>
      </c>
      <c r="N133" s="530"/>
      <c r="O133" s="529"/>
      <c r="P133" s="529"/>
      <c r="Q133" s="529"/>
      <c r="R133" s="360"/>
      <c r="S133" s="529"/>
      <c r="T133" s="360"/>
      <c r="U133" s="360">
        <v>172117.51</v>
      </c>
      <c r="V133" s="360">
        <v>41047.51</v>
      </c>
      <c r="W133" s="360"/>
      <c r="X133" s="360"/>
      <c r="Y133" s="360">
        <v>295802</v>
      </c>
      <c r="Z133" s="360">
        <v>293902</v>
      </c>
      <c r="AA133" s="360"/>
      <c r="AB133" s="360"/>
      <c r="AC133" s="360"/>
      <c r="AD133" s="360"/>
      <c r="AE133" s="360">
        <v>173655.36</v>
      </c>
      <c r="AF133" s="360">
        <v>23780.67</v>
      </c>
      <c r="AG133" s="360"/>
      <c r="AH133" s="360">
        <v>119494.64</v>
      </c>
    </row>
    <row r="134" spans="1:34" s="366" customFormat="1" x14ac:dyDescent="0.2">
      <c r="A134" s="528" t="s">
        <v>801</v>
      </c>
      <c r="B134" s="359">
        <v>2019</v>
      </c>
      <c r="C134" s="360">
        <v>2384750</v>
      </c>
      <c r="D134" s="360">
        <v>129384</v>
      </c>
      <c r="E134" s="360">
        <v>40440</v>
      </c>
      <c r="F134" s="530"/>
      <c r="G134" s="530"/>
      <c r="H134" s="530"/>
      <c r="I134" s="530"/>
      <c r="J134" s="530">
        <v>2081</v>
      </c>
      <c r="K134" s="360">
        <v>32196</v>
      </c>
      <c r="L134" s="530"/>
      <c r="M134" s="530">
        <v>136990</v>
      </c>
      <c r="N134" s="530"/>
      <c r="O134" s="529"/>
      <c r="P134" s="529"/>
      <c r="Q134" s="529"/>
      <c r="R134" s="360"/>
      <c r="S134" s="529"/>
      <c r="T134" s="360"/>
      <c r="U134" s="360">
        <v>96291</v>
      </c>
      <c r="V134" s="360">
        <v>57954</v>
      </c>
      <c r="W134" s="360"/>
      <c r="X134" s="360"/>
      <c r="Y134" s="360">
        <v>497463</v>
      </c>
      <c r="Z134" s="360">
        <v>302298</v>
      </c>
      <c r="AA134" s="360"/>
      <c r="AB134" s="360"/>
      <c r="AC134" s="360"/>
      <c r="AD134" s="360"/>
      <c r="AE134" s="360">
        <v>195165</v>
      </c>
      <c r="AF134" s="360">
        <v>23284</v>
      </c>
      <c r="AG134" s="360"/>
      <c r="AH134" s="360">
        <v>9141</v>
      </c>
    </row>
    <row r="135" spans="1:34" s="366" customFormat="1" x14ac:dyDescent="0.2">
      <c r="A135" s="528" t="s">
        <v>802</v>
      </c>
      <c r="B135" s="359">
        <v>2022</v>
      </c>
      <c r="C135" s="360">
        <v>1188929</v>
      </c>
      <c r="D135" s="360">
        <v>67632</v>
      </c>
      <c r="E135" s="529"/>
      <c r="F135" s="530">
        <v>19333</v>
      </c>
      <c r="G135" s="530"/>
      <c r="H135" s="530"/>
      <c r="I135" s="530"/>
      <c r="J135" s="530">
        <v>4610</v>
      </c>
      <c r="K135" s="360">
        <v>82355</v>
      </c>
      <c r="L135" s="530"/>
      <c r="M135" s="530">
        <v>27368</v>
      </c>
      <c r="N135" s="530"/>
      <c r="O135" s="529"/>
      <c r="P135" s="529"/>
      <c r="Q135" s="529"/>
      <c r="R135" s="360">
        <v>1241434</v>
      </c>
      <c r="S135" s="529"/>
      <c r="T135" s="360"/>
      <c r="U135" s="360">
        <v>381484</v>
      </c>
      <c r="V135" s="360">
        <v>24487</v>
      </c>
      <c r="W135" s="360"/>
      <c r="X135" s="360"/>
      <c r="Y135" s="360">
        <v>59795</v>
      </c>
      <c r="Z135" s="360">
        <v>59795</v>
      </c>
      <c r="AA135" s="360"/>
      <c r="AB135" s="360"/>
      <c r="AC135" s="360"/>
      <c r="AD135" s="360"/>
      <c r="AE135" s="360">
        <v>792726</v>
      </c>
      <c r="AF135" s="360"/>
      <c r="AG135" s="360"/>
      <c r="AH135" s="360">
        <v>792726</v>
      </c>
    </row>
    <row r="136" spans="1:34" s="366" customFormat="1" x14ac:dyDescent="0.2">
      <c r="A136" s="528" t="s">
        <v>802</v>
      </c>
      <c r="B136" s="359">
        <v>2021</v>
      </c>
      <c r="C136" s="360">
        <v>1209422.17</v>
      </c>
      <c r="D136" s="360">
        <v>74435.59</v>
      </c>
      <c r="E136" s="529"/>
      <c r="F136" s="530">
        <v>19798.11</v>
      </c>
      <c r="G136" s="530"/>
      <c r="H136" s="530"/>
      <c r="I136" s="530"/>
      <c r="J136" s="530">
        <v>5876.5</v>
      </c>
      <c r="K136" s="360">
        <v>89732.68</v>
      </c>
      <c r="L136" s="530"/>
      <c r="M136" s="530">
        <v>54540.21</v>
      </c>
      <c r="N136" s="530"/>
      <c r="O136" s="529"/>
      <c r="P136" s="529"/>
      <c r="Q136" s="529"/>
      <c r="R136" s="360">
        <v>949828.36</v>
      </c>
      <c r="S136" s="529"/>
      <c r="T136" s="360"/>
      <c r="U136" s="360">
        <v>1068000</v>
      </c>
      <c r="V136" s="360">
        <v>36675.19</v>
      </c>
      <c r="W136" s="360"/>
      <c r="X136" s="360"/>
      <c r="Y136" s="360">
        <v>64452</v>
      </c>
      <c r="Z136" s="360">
        <v>64452</v>
      </c>
      <c r="AA136" s="360"/>
      <c r="AB136" s="360"/>
      <c r="AC136" s="360"/>
      <c r="AD136" s="360"/>
      <c r="AE136" s="360">
        <v>110500</v>
      </c>
      <c r="AF136" s="360"/>
      <c r="AG136" s="360"/>
      <c r="AH136" s="360">
        <v>110500</v>
      </c>
    </row>
    <row r="137" spans="1:34" s="366" customFormat="1" x14ac:dyDescent="0.2">
      <c r="A137" s="528" t="s">
        <v>802</v>
      </c>
      <c r="B137" s="359">
        <v>2020</v>
      </c>
      <c r="C137" s="360">
        <v>1205216.9099999999</v>
      </c>
      <c r="D137" s="360">
        <v>65644</v>
      </c>
      <c r="E137" s="529"/>
      <c r="F137" s="530">
        <v>28083</v>
      </c>
      <c r="G137" s="530"/>
      <c r="H137" s="530"/>
      <c r="I137" s="530"/>
      <c r="J137" s="530">
        <v>8027</v>
      </c>
      <c r="K137" s="360">
        <v>105255.3</v>
      </c>
      <c r="L137" s="530"/>
      <c r="M137" s="530">
        <v>58053.46</v>
      </c>
      <c r="N137" s="530"/>
      <c r="O137" s="529"/>
      <c r="P137" s="529"/>
      <c r="Q137" s="529"/>
      <c r="R137" s="360">
        <v>442359.58</v>
      </c>
      <c r="S137" s="529"/>
      <c r="T137" s="360"/>
      <c r="U137" s="360">
        <v>836440.49</v>
      </c>
      <c r="V137" s="360"/>
      <c r="W137" s="360"/>
      <c r="X137" s="360"/>
      <c r="Y137" s="360">
        <v>54180</v>
      </c>
      <c r="Z137" s="360">
        <v>54180</v>
      </c>
      <c r="AA137" s="360"/>
      <c r="AB137" s="360"/>
      <c r="AC137" s="360"/>
      <c r="AD137" s="360"/>
      <c r="AE137" s="360">
        <v>159758</v>
      </c>
      <c r="AF137" s="360"/>
      <c r="AG137" s="360"/>
      <c r="AH137" s="360">
        <v>98457.91</v>
      </c>
    </row>
    <row r="138" spans="1:34" s="366" customFormat="1" x14ac:dyDescent="0.2">
      <c r="A138" s="528" t="s">
        <v>802</v>
      </c>
      <c r="B138" s="359">
        <v>2019</v>
      </c>
      <c r="C138" s="360">
        <v>1048020.95</v>
      </c>
      <c r="D138" s="360">
        <v>84909</v>
      </c>
      <c r="E138" s="529"/>
      <c r="F138" s="530">
        <v>28524</v>
      </c>
      <c r="G138" s="530"/>
      <c r="H138" s="530"/>
      <c r="I138" s="530"/>
      <c r="J138" s="530">
        <v>7838</v>
      </c>
      <c r="K138" s="360">
        <v>94003</v>
      </c>
      <c r="L138" s="530"/>
      <c r="M138" s="530">
        <v>44670.82</v>
      </c>
      <c r="N138" s="530"/>
      <c r="O138" s="529"/>
      <c r="P138" s="529"/>
      <c r="Q138" s="529"/>
      <c r="R138" s="360"/>
      <c r="S138" s="529"/>
      <c r="T138" s="360"/>
      <c r="U138" s="360">
        <v>984801.9</v>
      </c>
      <c r="V138" s="360"/>
      <c r="W138" s="360"/>
      <c r="X138" s="360"/>
      <c r="Y138" s="360">
        <v>69678</v>
      </c>
      <c r="Z138" s="360">
        <v>69987</v>
      </c>
      <c r="AA138" s="360"/>
      <c r="AB138" s="360"/>
      <c r="AC138" s="360"/>
      <c r="AD138" s="360"/>
      <c r="AE138" s="360">
        <v>150789.1</v>
      </c>
      <c r="AF138" s="360"/>
      <c r="AG138" s="360"/>
      <c r="AH138" s="360">
        <v>150353.75</v>
      </c>
    </row>
    <row r="139" spans="1:34" s="366" customFormat="1" x14ac:dyDescent="0.2">
      <c r="A139" s="528" t="s">
        <v>803</v>
      </c>
      <c r="B139" s="359">
        <v>2022</v>
      </c>
      <c r="C139" s="360">
        <v>2733327.61</v>
      </c>
      <c r="D139" s="360">
        <v>154789</v>
      </c>
      <c r="E139" s="529"/>
      <c r="F139" s="530">
        <v>5000</v>
      </c>
      <c r="G139" s="530"/>
      <c r="H139" s="530"/>
      <c r="I139" s="530"/>
      <c r="J139" s="530">
        <v>8764</v>
      </c>
      <c r="K139" s="360">
        <v>42315</v>
      </c>
      <c r="L139" s="530"/>
      <c r="M139" s="530">
        <v>411752.09</v>
      </c>
      <c r="N139" s="530"/>
      <c r="O139" s="529"/>
      <c r="P139" s="529"/>
      <c r="Q139" s="529"/>
      <c r="R139" s="360">
        <v>20768.39</v>
      </c>
      <c r="S139" s="529"/>
      <c r="T139" s="360"/>
      <c r="U139" s="360"/>
      <c r="V139" s="360"/>
      <c r="W139" s="360"/>
      <c r="X139" s="360"/>
      <c r="Y139" s="360">
        <v>260856</v>
      </c>
      <c r="Z139" s="360">
        <v>260856</v>
      </c>
      <c r="AA139" s="360"/>
      <c r="AB139" s="360"/>
      <c r="AC139" s="360"/>
      <c r="AD139" s="360"/>
      <c r="AE139" s="360">
        <v>468164.38</v>
      </c>
      <c r="AF139" s="360"/>
      <c r="AG139" s="360">
        <v>403525.67</v>
      </c>
      <c r="AH139" s="360"/>
    </row>
    <row r="140" spans="1:34" s="366" customFormat="1" x14ac:dyDescent="0.2">
      <c r="A140" s="528" t="s">
        <v>803</v>
      </c>
      <c r="B140" s="359">
        <v>2021</v>
      </c>
      <c r="C140" s="360">
        <v>2654833.9</v>
      </c>
      <c r="D140" s="360">
        <v>169073</v>
      </c>
      <c r="E140" s="360">
        <v>24000</v>
      </c>
      <c r="F140" s="530">
        <v>7414</v>
      </c>
      <c r="G140" s="530"/>
      <c r="H140" s="530"/>
      <c r="I140" s="530"/>
      <c r="J140" s="530">
        <v>11166</v>
      </c>
      <c r="K140" s="360">
        <v>54642</v>
      </c>
      <c r="L140" s="530"/>
      <c r="M140" s="530">
        <v>211974.93</v>
      </c>
      <c r="N140" s="530"/>
      <c r="O140" s="529"/>
      <c r="P140" s="529"/>
      <c r="Q140" s="529"/>
      <c r="R140" s="360"/>
      <c r="S140" s="529"/>
      <c r="T140" s="360"/>
      <c r="U140" s="360">
        <v>34561.22</v>
      </c>
      <c r="V140" s="360"/>
      <c r="W140" s="360"/>
      <c r="X140" s="360"/>
      <c r="Y140" s="360">
        <v>242944</v>
      </c>
      <c r="Z140" s="360">
        <v>242944</v>
      </c>
      <c r="AA140" s="360"/>
      <c r="AB140" s="360"/>
      <c r="AC140" s="360"/>
      <c r="AD140" s="360"/>
      <c r="AE140" s="360">
        <v>564742.51</v>
      </c>
      <c r="AF140" s="360"/>
      <c r="AG140" s="360">
        <v>524614.39</v>
      </c>
      <c r="AH140" s="360"/>
    </row>
    <row r="141" spans="1:34" s="366" customFormat="1" x14ac:dyDescent="0.2">
      <c r="A141" s="528" t="s">
        <v>803</v>
      </c>
      <c r="B141" s="359">
        <v>2020</v>
      </c>
      <c r="C141" s="360">
        <v>2725063.61</v>
      </c>
      <c r="D141" s="360">
        <v>160921</v>
      </c>
      <c r="E141" s="360">
        <v>4587</v>
      </c>
      <c r="F141" s="530">
        <v>16000</v>
      </c>
      <c r="G141" s="530"/>
      <c r="H141" s="530"/>
      <c r="I141" s="530"/>
      <c r="J141" s="530">
        <v>10680</v>
      </c>
      <c r="K141" s="360">
        <v>57017.5</v>
      </c>
      <c r="L141" s="530"/>
      <c r="M141" s="530">
        <v>163050.85999999999</v>
      </c>
      <c r="N141" s="530"/>
      <c r="O141" s="529"/>
      <c r="P141" s="529"/>
      <c r="Q141" s="529"/>
      <c r="R141" s="360"/>
      <c r="S141" s="529"/>
      <c r="T141" s="360"/>
      <c r="U141" s="360">
        <v>69554.490000000005</v>
      </c>
      <c r="V141" s="360"/>
      <c r="W141" s="360"/>
      <c r="X141" s="360"/>
      <c r="Y141" s="360">
        <v>270171</v>
      </c>
      <c r="Z141" s="360">
        <v>270171</v>
      </c>
      <c r="AA141" s="360"/>
      <c r="AB141" s="360"/>
      <c r="AC141" s="360"/>
      <c r="AD141" s="360"/>
      <c r="AE141" s="360">
        <v>664334.94999999995</v>
      </c>
      <c r="AF141" s="360"/>
      <c r="AG141" s="360">
        <v>663818.74</v>
      </c>
      <c r="AH141" s="360"/>
    </row>
    <row r="142" spans="1:34" s="366" customFormat="1" x14ac:dyDescent="0.2">
      <c r="A142" s="528" t="s">
        <v>803</v>
      </c>
      <c r="B142" s="359">
        <v>2019</v>
      </c>
      <c r="C142" s="360">
        <v>553925.32999999996</v>
      </c>
      <c r="D142" s="360">
        <v>183484</v>
      </c>
      <c r="E142" s="360">
        <v>5094</v>
      </c>
      <c r="F142" s="530">
        <v>16000</v>
      </c>
      <c r="G142" s="530"/>
      <c r="H142" s="530">
        <v>19312.5</v>
      </c>
      <c r="I142" s="530"/>
      <c r="J142" s="530">
        <v>10124</v>
      </c>
      <c r="K142" s="360">
        <v>53993.919999999998</v>
      </c>
      <c r="L142" s="530"/>
      <c r="M142" s="530">
        <v>265916.90999999997</v>
      </c>
      <c r="N142" s="530"/>
      <c r="O142" s="529"/>
      <c r="P142" s="529"/>
      <c r="Q142" s="529"/>
      <c r="R142" s="360"/>
      <c r="S142" s="529"/>
      <c r="T142" s="360"/>
      <c r="U142" s="360">
        <v>44154.400000000001</v>
      </c>
      <c r="V142" s="360"/>
      <c r="W142" s="360"/>
      <c r="X142" s="360"/>
      <c r="Y142" s="360">
        <v>356591</v>
      </c>
      <c r="Z142" s="360">
        <v>356591</v>
      </c>
      <c r="AA142" s="360"/>
      <c r="AB142" s="360"/>
      <c r="AC142" s="360"/>
      <c r="AD142" s="360"/>
      <c r="AE142" s="360">
        <v>414950.25</v>
      </c>
      <c r="AF142" s="360"/>
      <c r="AG142" s="360">
        <v>406447.5</v>
      </c>
      <c r="AH142" s="360"/>
    </row>
    <row r="143" spans="1:34" s="366" customFormat="1" x14ac:dyDescent="0.2">
      <c r="A143" s="528" t="s">
        <v>804</v>
      </c>
      <c r="B143" s="359">
        <v>2022</v>
      </c>
      <c r="C143" s="360">
        <v>2102036.37</v>
      </c>
      <c r="D143" s="360">
        <v>106649.75</v>
      </c>
      <c r="E143" s="529"/>
      <c r="F143" s="530"/>
      <c r="G143" s="530"/>
      <c r="H143" s="530"/>
      <c r="I143" s="530"/>
      <c r="J143" s="530">
        <v>11529</v>
      </c>
      <c r="K143" s="360">
        <v>109233.06</v>
      </c>
      <c r="L143" s="530"/>
      <c r="M143" s="530">
        <v>60240.41</v>
      </c>
      <c r="N143" s="530"/>
      <c r="O143" s="529"/>
      <c r="P143" s="529"/>
      <c r="Q143" s="529"/>
      <c r="R143" s="360"/>
      <c r="S143" s="529"/>
      <c r="T143" s="360"/>
      <c r="U143" s="360"/>
      <c r="V143" s="360"/>
      <c r="W143" s="360"/>
      <c r="X143" s="360"/>
      <c r="Y143" s="360">
        <v>250502.39</v>
      </c>
      <c r="Z143" s="360">
        <v>250502.39</v>
      </c>
      <c r="AA143" s="360"/>
      <c r="AB143" s="360"/>
      <c r="AC143" s="360"/>
      <c r="AD143" s="360"/>
      <c r="AE143" s="360">
        <v>4197.9399999999996</v>
      </c>
      <c r="AF143" s="360"/>
      <c r="AG143" s="360"/>
      <c r="AH143" s="360">
        <v>4197.9399999999996</v>
      </c>
    </row>
    <row r="144" spans="1:34" s="366" customFormat="1" x14ac:dyDescent="0.2">
      <c r="A144" s="528" t="s">
        <v>804</v>
      </c>
      <c r="B144" s="359">
        <v>2021</v>
      </c>
      <c r="C144" s="360">
        <v>2073835.52</v>
      </c>
      <c r="D144" s="360">
        <v>118512</v>
      </c>
      <c r="E144" s="529"/>
      <c r="F144" s="530"/>
      <c r="G144" s="530"/>
      <c r="H144" s="530"/>
      <c r="I144" s="530"/>
      <c r="J144" s="530">
        <v>12691</v>
      </c>
      <c r="K144" s="360">
        <v>120352.22</v>
      </c>
      <c r="L144" s="530"/>
      <c r="M144" s="530">
        <v>71808.59</v>
      </c>
      <c r="N144" s="530"/>
      <c r="O144" s="529"/>
      <c r="P144" s="529"/>
      <c r="Q144" s="529"/>
      <c r="R144" s="360"/>
      <c r="S144" s="529"/>
      <c r="T144" s="360"/>
      <c r="U144" s="360"/>
      <c r="V144" s="360"/>
      <c r="W144" s="360"/>
      <c r="X144" s="360"/>
      <c r="Y144" s="360">
        <v>166723.99</v>
      </c>
      <c r="Z144" s="360">
        <v>166723.99</v>
      </c>
      <c r="AA144" s="360"/>
      <c r="AB144" s="360"/>
      <c r="AC144" s="360"/>
      <c r="AD144" s="360"/>
      <c r="AE144" s="360"/>
      <c r="AF144" s="360"/>
      <c r="AG144" s="360"/>
      <c r="AH144" s="360"/>
    </row>
    <row r="145" spans="1:34" s="366" customFormat="1" x14ac:dyDescent="0.2">
      <c r="A145" s="528" t="s">
        <v>804</v>
      </c>
      <c r="B145" s="359">
        <v>2020</v>
      </c>
      <c r="C145" s="360">
        <v>2109351.9</v>
      </c>
      <c r="D145" s="360">
        <v>110303</v>
      </c>
      <c r="E145" s="529"/>
      <c r="F145" s="530"/>
      <c r="G145" s="530"/>
      <c r="H145" s="530"/>
      <c r="I145" s="530"/>
      <c r="J145" s="530">
        <v>13494</v>
      </c>
      <c r="K145" s="360">
        <v>118155.74</v>
      </c>
      <c r="L145" s="530"/>
      <c r="M145" s="530">
        <v>77484.33</v>
      </c>
      <c r="N145" s="530"/>
      <c r="O145" s="529"/>
      <c r="P145" s="529"/>
      <c r="Q145" s="529"/>
      <c r="R145" s="360"/>
      <c r="S145" s="529"/>
      <c r="T145" s="360"/>
      <c r="U145" s="360"/>
      <c r="V145" s="360"/>
      <c r="W145" s="360"/>
      <c r="X145" s="360"/>
      <c r="Y145" s="360">
        <v>248825.56</v>
      </c>
      <c r="Z145" s="360">
        <v>217500.19</v>
      </c>
      <c r="AA145" s="360"/>
      <c r="AB145" s="360"/>
      <c r="AC145" s="360"/>
      <c r="AD145" s="360"/>
      <c r="AE145" s="360"/>
      <c r="AF145" s="360"/>
      <c r="AG145" s="360"/>
      <c r="AH145" s="360"/>
    </row>
    <row r="146" spans="1:34" s="366" customFormat="1" x14ac:dyDescent="0.2">
      <c r="A146" s="528" t="s">
        <v>804</v>
      </c>
      <c r="B146" s="359">
        <v>2019</v>
      </c>
      <c r="C146" s="360">
        <v>2022396.15</v>
      </c>
      <c r="D146" s="360">
        <v>119729.58</v>
      </c>
      <c r="E146" s="529"/>
      <c r="F146" s="530"/>
      <c r="G146" s="530"/>
      <c r="H146" s="530">
        <v>6394.76</v>
      </c>
      <c r="I146" s="530"/>
      <c r="J146" s="530">
        <v>14894</v>
      </c>
      <c r="K146" s="360">
        <v>121055.49</v>
      </c>
      <c r="L146" s="530"/>
      <c r="M146" s="530">
        <v>147223.26</v>
      </c>
      <c r="N146" s="530"/>
      <c r="O146" s="529"/>
      <c r="P146" s="529"/>
      <c r="Q146" s="529"/>
      <c r="R146" s="360"/>
      <c r="S146" s="529"/>
      <c r="T146" s="360"/>
      <c r="U146" s="360">
        <v>4616.03</v>
      </c>
      <c r="V146" s="360"/>
      <c r="W146" s="360"/>
      <c r="X146" s="360"/>
      <c r="Y146" s="360">
        <v>293164.15000000002</v>
      </c>
      <c r="Z146" s="360">
        <v>291176.27</v>
      </c>
      <c r="AA146" s="360"/>
      <c r="AB146" s="360"/>
      <c r="AC146" s="360"/>
      <c r="AD146" s="360"/>
      <c r="AE146" s="360"/>
      <c r="AF146" s="360"/>
      <c r="AG146" s="360"/>
      <c r="AH146" s="360"/>
    </row>
    <row r="147" spans="1:34" s="366" customFormat="1" x14ac:dyDescent="0.2">
      <c r="A147" s="528" t="s">
        <v>805</v>
      </c>
      <c r="B147" s="359">
        <v>2022</v>
      </c>
      <c r="C147" s="360">
        <v>811393.1</v>
      </c>
      <c r="D147" s="360">
        <v>44094</v>
      </c>
      <c r="E147" s="360">
        <v>24167</v>
      </c>
      <c r="F147" s="530"/>
      <c r="G147" s="530"/>
      <c r="H147" s="530"/>
      <c r="I147" s="530"/>
      <c r="J147" s="530">
        <v>4032</v>
      </c>
      <c r="K147" s="360">
        <v>62592.13</v>
      </c>
      <c r="L147" s="530"/>
      <c r="M147" s="530">
        <v>33293.35</v>
      </c>
      <c r="N147" s="530"/>
      <c r="O147" s="529"/>
      <c r="P147" s="529"/>
      <c r="Q147" s="529"/>
      <c r="R147" s="360"/>
      <c r="S147" s="529"/>
      <c r="T147" s="360"/>
      <c r="U147" s="360">
        <v>125207.82</v>
      </c>
      <c r="V147" s="360"/>
      <c r="W147" s="360"/>
      <c r="X147" s="360"/>
      <c r="Y147" s="360">
        <v>58180.49</v>
      </c>
      <c r="Z147" s="360">
        <v>58180.49</v>
      </c>
      <c r="AA147" s="360"/>
      <c r="AB147" s="360"/>
      <c r="AC147" s="360"/>
      <c r="AD147" s="360"/>
      <c r="AE147" s="360">
        <v>56481.55</v>
      </c>
      <c r="AF147" s="360"/>
      <c r="AG147" s="360"/>
      <c r="AH147" s="360">
        <v>56481.55</v>
      </c>
    </row>
    <row r="148" spans="1:34" s="366" customFormat="1" x14ac:dyDescent="0.2">
      <c r="A148" s="528" t="s">
        <v>805</v>
      </c>
      <c r="B148" s="359">
        <v>2021</v>
      </c>
      <c r="C148" s="360">
        <v>713822.83</v>
      </c>
      <c r="D148" s="360">
        <v>39751</v>
      </c>
      <c r="E148" s="360">
        <v>11720</v>
      </c>
      <c r="F148" s="530"/>
      <c r="G148" s="530"/>
      <c r="H148" s="530"/>
      <c r="I148" s="530"/>
      <c r="J148" s="530">
        <v>3938</v>
      </c>
      <c r="K148" s="360">
        <v>50507.67</v>
      </c>
      <c r="L148" s="530"/>
      <c r="M148" s="530">
        <v>15985.26</v>
      </c>
      <c r="N148" s="530"/>
      <c r="O148" s="529"/>
      <c r="P148" s="529"/>
      <c r="Q148" s="529"/>
      <c r="R148" s="360"/>
      <c r="S148" s="529"/>
      <c r="T148" s="360"/>
      <c r="U148" s="360">
        <v>21453.68</v>
      </c>
      <c r="V148" s="360"/>
      <c r="W148" s="360"/>
      <c r="X148" s="360"/>
      <c r="Y148" s="360">
        <v>133012.82999999999</v>
      </c>
      <c r="Z148" s="360">
        <v>133012.82999999999</v>
      </c>
      <c r="AA148" s="360"/>
      <c r="AB148" s="360"/>
      <c r="AC148" s="360"/>
      <c r="AD148" s="360"/>
      <c r="AE148" s="360"/>
      <c r="AF148" s="360"/>
      <c r="AG148" s="360"/>
      <c r="AH148" s="360"/>
    </row>
    <row r="149" spans="1:34" s="366" customFormat="1" x14ac:dyDescent="0.2">
      <c r="A149" s="528" t="s">
        <v>805</v>
      </c>
      <c r="B149" s="359">
        <v>2020</v>
      </c>
      <c r="C149" s="360">
        <v>725951.87</v>
      </c>
      <c r="D149" s="360">
        <v>45391.81</v>
      </c>
      <c r="E149" s="360">
        <v>12327</v>
      </c>
      <c r="F149" s="530"/>
      <c r="G149" s="530"/>
      <c r="H149" s="530"/>
      <c r="I149" s="530"/>
      <c r="J149" s="530">
        <v>3819</v>
      </c>
      <c r="K149" s="360">
        <v>39644.86</v>
      </c>
      <c r="L149" s="530"/>
      <c r="M149" s="530">
        <v>38070.379999999997</v>
      </c>
      <c r="N149" s="530"/>
      <c r="O149" s="529"/>
      <c r="P149" s="529"/>
      <c r="Q149" s="529"/>
      <c r="R149" s="360"/>
      <c r="S149" s="529"/>
      <c r="T149" s="360"/>
      <c r="U149" s="360">
        <v>5041.7299999999996</v>
      </c>
      <c r="V149" s="360"/>
      <c r="W149" s="360"/>
      <c r="X149" s="360"/>
      <c r="Y149" s="360">
        <v>163224.59</v>
      </c>
      <c r="Z149" s="360">
        <v>163224.59</v>
      </c>
      <c r="AA149" s="360"/>
      <c r="AB149" s="360"/>
      <c r="AC149" s="360"/>
      <c r="AD149" s="360"/>
      <c r="AE149" s="360"/>
      <c r="AF149" s="360"/>
      <c r="AG149" s="360"/>
      <c r="AH149" s="360"/>
    </row>
    <row r="150" spans="1:34" s="366" customFormat="1" x14ac:dyDescent="0.2">
      <c r="A150" s="528" t="s">
        <v>805</v>
      </c>
      <c r="B150" s="359">
        <v>2019</v>
      </c>
      <c r="C150" s="360">
        <v>684959.46</v>
      </c>
      <c r="D150" s="360">
        <v>42223</v>
      </c>
      <c r="E150" s="360">
        <v>17720</v>
      </c>
      <c r="F150" s="530"/>
      <c r="G150" s="530"/>
      <c r="H150" s="530"/>
      <c r="I150" s="530"/>
      <c r="J150" s="530">
        <v>4038</v>
      </c>
      <c r="K150" s="360">
        <v>31146.03</v>
      </c>
      <c r="L150" s="530"/>
      <c r="M150" s="530">
        <v>98016.21</v>
      </c>
      <c r="N150" s="530"/>
      <c r="O150" s="529"/>
      <c r="P150" s="529"/>
      <c r="Q150" s="529"/>
      <c r="R150" s="360"/>
      <c r="S150" s="529"/>
      <c r="T150" s="360"/>
      <c r="U150" s="360"/>
      <c r="V150" s="360"/>
      <c r="W150" s="360"/>
      <c r="X150" s="360"/>
      <c r="Y150" s="360">
        <v>216009.9</v>
      </c>
      <c r="Z150" s="360">
        <v>196080.48</v>
      </c>
      <c r="AA150" s="360"/>
      <c r="AB150" s="360"/>
      <c r="AC150" s="360"/>
      <c r="AD150" s="360"/>
      <c r="AE150" s="360"/>
      <c r="AF150" s="360"/>
      <c r="AG150" s="360"/>
      <c r="AH150" s="360"/>
    </row>
    <row r="151" spans="1:34" s="366" customFormat="1" x14ac:dyDescent="0.2">
      <c r="A151" s="528" t="s">
        <v>806</v>
      </c>
      <c r="B151" s="359">
        <v>2022</v>
      </c>
      <c r="C151" s="360">
        <v>1749620.72</v>
      </c>
      <c r="D151" s="360">
        <v>108854.38</v>
      </c>
      <c r="E151" s="360">
        <v>19749</v>
      </c>
      <c r="F151" s="530"/>
      <c r="G151" s="530"/>
      <c r="H151" s="530">
        <v>1799.79</v>
      </c>
      <c r="I151" s="530"/>
      <c r="J151" s="530">
        <v>4654</v>
      </c>
      <c r="K151" s="360">
        <v>127991.17</v>
      </c>
      <c r="L151" s="530"/>
      <c r="M151" s="530">
        <v>65627.77</v>
      </c>
      <c r="N151" s="530"/>
      <c r="O151" s="529"/>
      <c r="P151" s="529"/>
      <c r="Q151" s="529"/>
      <c r="R151" s="360">
        <v>188659.03</v>
      </c>
      <c r="S151" s="529"/>
      <c r="T151" s="360"/>
      <c r="U151" s="360">
        <v>190577.05</v>
      </c>
      <c r="V151" s="360">
        <v>29691.86</v>
      </c>
      <c r="W151" s="360"/>
      <c r="X151" s="360"/>
      <c r="Y151" s="360">
        <v>180202.74</v>
      </c>
      <c r="Z151" s="360">
        <v>120749.36</v>
      </c>
      <c r="AA151" s="360">
        <v>59453.38</v>
      </c>
      <c r="AB151" s="360"/>
      <c r="AC151" s="360"/>
      <c r="AD151" s="360"/>
      <c r="AE151" s="360"/>
      <c r="AF151" s="360"/>
      <c r="AG151" s="360"/>
      <c r="AH151" s="360"/>
    </row>
    <row r="152" spans="1:34" s="366" customFormat="1" x14ac:dyDescent="0.2">
      <c r="A152" s="528" t="s">
        <v>806</v>
      </c>
      <c r="B152" s="359">
        <v>2021</v>
      </c>
      <c r="C152" s="360">
        <v>1687595.85</v>
      </c>
      <c r="D152" s="360">
        <v>102136</v>
      </c>
      <c r="E152" s="360">
        <v>12150</v>
      </c>
      <c r="F152" s="530"/>
      <c r="G152" s="530"/>
      <c r="H152" s="530"/>
      <c r="I152" s="530"/>
      <c r="J152" s="530">
        <v>5571</v>
      </c>
      <c r="K152" s="360">
        <v>152673.25</v>
      </c>
      <c r="L152" s="530"/>
      <c r="M152" s="530">
        <v>55717.78</v>
      </c>
      <c r="N152" s="530"/>
      <c r="O152" s="529"/>
      <c r="P152" s="529"/>
      <c r="Q152" s="529"/>
      <c r="R152" s="360">
        <v>120311.7</v>
      </c>
      <c r="S152" s="529"/>
      <c r="T152" s="360"/>
      <c r="U152" s="360">
        <v>115238.72</v>
      </c>
      <c r="V152" s="360">
        <v>27985.09</v>
      </c>
      <c r="W152" s="360"/>
      <c r="X152" s="360"/>
      <c r="Y152" s="360">
        <v>231282.58</v>
      </c>
      <c r="Z152" s="360">
        <v>83782.58</v>
      </c>
      <c r="AA152" s="360">
        <v>147500</v>
      </c>
      <c r="AB152" s="360"/>
      <c r="AC152" s="360"/>
      <c r="AD152" s="360"/>
      <c r="AE152" s="360"/>
      <c r="AF152" s="360"/>
      <c r="AG152" s="360"/>
      <c r="AH152" s="360"/>
    </row>
    <row r="153" spans="1:34" s="366" customFormat="1" x14ac:dyDescent="0.2">
      <c r="A153" s="528" t="s">
        <v>806</v>
      </c>
      <c r="B153" s="359">
        <v>2020</v>
      </c>
      <c r="C153" s="360">
        <v>1687574.21</v>
      </c>
      <c r="D153" s="360">
        <v>93911</v>
      </c>
      <c r="E153" s="360">
        <v>15022</v>
      </c>
      <c r="F153" s="530"/>
      <c r="G153" s="530"/>
      <c r="H153" s="530"/>
      <c r="I153" s="530"/>
      <c r="J153" s="530">
        <v>5890</v>
      </c>
      <c r="K153" s="360">
        <v>162223.32</v>
      </c>
      <c r="L153" s="530"/>
      <c r="M153" s="530">
        <v>71932.88</v>
      </c>
      <c r="N153" s="530"/>
      <c r="O153" s="529"/>
      <c r="P153" s="529"/>
      <c r="Q153" s="529"/>
      <c r="R153" s="360"/>
      <c r="S153" s="529"/>
      <c r="T153" s="360"/>
      <c r="U153" s="360">
        <v>41491.839999999997</v>
      </c>
      <c r="V153" s="360">
        <v>4889.0200000000004</v>
      </c>
      <c r="W153" s="360"/>
      <c r="X153" s="360"/>
      <c r="Y153" s="360">
        <v>464147.33</v>
      </c>
      <c r="Z153" s="360">
        <v>101955.2</v>
      </c>
      <c r="AA153" s="360">
        <v>360300</v>
      </c>
      <c r="AB153" s="360"/>
      <c r="AC153" s="360"/>
      <c r="AD153" s="360"/>
      <c r="AE153" s="360"/>
      <c r="AF153" s="360"/>
      <c r="AG153" s="360"/>
      <c r="AH153" s="360"/>
    </row>
    <row r="154" spans="1:34" s="366" customFormat="1" x14ac:dyDescent="0.2">
      <c r="A154" s="528" t="s">
        <v>806</v>
      </c>
      <c r="B154" s="359">
        <v>2019</v>
      </c>
      <c r="C154" s="360">
        <v>1757867.84</v>
      </c>
      <c r="D154" s="360">
        <v>92755</v>
      </c>
      <c r="E154" s="360">
        <v>15378</v>
      </c>
      <c r="F154" s="530"/>
      <c r="G154" s="530"/>
      <c r="H154" s="530"/>
      <c r="I154" s="530"/>
      <c r="J154" s="530">
        <v>5559</v>
      </c>
      <c r="K154" s="360">
        <v>136153.44</v>
      </c>
      <c r="L154" s="530"/>
      <c r="M154" s="530">
        <v>77192.38</v>
      </c>
      <c r="N154" s="530"/>
      <c r="O154" s="529"/>
      <c r="P154" s="529"/>
      <c r="Q154" s="529"/>
      <c r="R154" s="360"/>
      <c r="S154" s="529"/>
      <c r="T154" s="360"/>
      <c r="U154" s="360">
        <v>34932.89</v>
      </c>
      <c r="V154" s="360">
        <v>1729.68</v>
      </c>
      <c r="W154" s="360"/>
      <c r="X154" s="360"/>
      <c r="Y154" s="360">
        <v>99760.39</v>
      </c>
      <c r="Z154" s="360">
        <v>98066.69</v>
      </c>
      <c r="AA154" s="360"/>
      <c r="AB154" s="360"/>
      <c r="AC154" s="360"/>
      <c r="AD154" s="360"/>
      <c r="AE154" s="360"/>
      <c r="AF154" s="360"/>
      <c r="AG154" s="360"/>
      <c r="AH154" s="360"/>
    </row>
    <row r="155" spans="1:34" s="366" customFormat="1" x14ac:dyDescent="0.2">
      <c r="A155" s="528" t="s">
        <v>807</v>
      </c>
      <c r="B155" s="359">
        <v>2022</v>
      </c>
      <c r="C155" s="360">
        <v>1119190.46</v>
      </c>
      <c r="D155" s="360">
        <v>59655</v>
      </c>
      <c r="E155" s="529"/>
      <c r="F155" s="530">
        <v>1198.92</v>
      </c>
      <c r="G155" s="530"/>
      <c r="H155" s="530"/>
      <c r="I155" s="530"/>
      <c r="J155" s="530">
        <v>4748.97</v>
      </c>
      <c r="K155" s="360">
        <v>38483.879999999997</v>
      </c>
      <c r="L155" s="530"/>
      <c r="M155" s="530">
        <v>51462.93</v>
      </c>
      <c r="N155" s="530"/>
      <c r="O155" s="529"/>
      <c r="P155" s="529"/>
      <c r="Q155" s="529"/>
      <c r="R155" s="360"/>
      <c r="S155" s="529"/>
      <c r="T155" s="360"/>
      <c r="U155" s="360">
        <f>Tabuľka19[[#This Row],[z toho: H2020]]</f>
        <v>55975.77</v>
      </c>
      <c r="V155" s="360">
        <v>55975.77</v>
      </c>
      <c r="W155" s="360"/>
      <c r="X155" s="360"/>
      <c r="Y155" s="360">
        <f>SUM(Tabuľka19[[#This Row],[APVV]],Tabuľka19[[#This Row],[podpora z kapitoly MŠVVaŠ SR (stimuly)]])</f>
        <v>524149.28</v>
      </c>
      <c r="Z155" s="360">
        <v>262074.64</v>
      </c>
      <c r="AA155" s="360">
        <v>262074.64</v>
      </c>
      <c r="AB155" s="360"/>
      <c r="AC155" s="360"/>
      <c r="AD155" s="360"/>
      <c r="AE155" s="360">
        <f>Tabuľka19[[#This Row],[Príjmy z prenájmu]]</f>
        <v>43185.65</v>
      </c>
      <c r="AF155" s="360">
        <v>43185.65</v>
      </c>
      <c r="AG155" s="360"/>
      <c r="AH155" s="360"/>
    </row>
    <row r="156" spans="1:34" s="366" customFormat="1" x14ac:dyDescent="0.2">
      <c r="A156" s="528" t="s">
        <v>807</v>
      </c>
      <c r="B156" s="359">
        <v>2021</v>
      </c>
      <c r="C156" s="360">
        <v>1087232.5</v>
      </c>
      <c r="D156" s="360">
        <v>56049</v>
      </c>
      <c r="E156" s="529"/>
      <c r="F156" s="530">
        <v>5261</v>
      </c>
      <c r="G156" s="530"/>
      <c r="H156" s="530"/>
      <c r="I156" s="530"/>
      <c r="J156" s="530">
        <v>7462</v>
      </c>
      <c r="K156" s="360">
        <v>31908</v>
      </c>
      <c r="L156" s="530"/>
      <c r="M156" s="530">
        <v>119017.3</v>
      </c>
      <c r="N156" s="530"/>
      <c r="O156" s="529"/>
      <c r="P156" s="529"/>
      <c r="Q156" s="529"/>
      <c r="R156" s="360"/>
      <c r="S156" s="529"/>
      <c r="T156" s="360"/>
      <c r="U156" s="360">
        <v>34656.21</v>
      </c>
      <c r="V156" s="360"/>
      <c r="W156" s="360"/>
      <c r="X156" s="360"/>
      <c r="Y156" s="360">
        <v>241919</v>
      </c>
      <c r="Z156" s="360">
        <v>241919</v>
      </c>
      <c r="AA156" s="360"/>
      <c r="AB156" s="360"/>
      <c r="AC156" s="360"/>
      <c r="AD156" s="360"/>
      <c r="AE156" s="360">
        <v>40142.44</v>
      </c>
      <c r="AF156" s="360"/>
      <c r="AG156" s="360">
        <v>7674.86</v>
      </c>
      <c r="AH156" s="360">
        <v>4500</v>
      </c>
    </row>
    <row r="157" spans="1:34" s="366" customFormat="1" x14ac:dyDescent="0.2">
      <c r="A157" s="528" t="s">
        <v>807</v>
      </c>
      <c r="B157" s="359">
        <v>2020</v>
      </c>
      <c r="C157" s="360">
        <v>940826.69</v>
      </c>
      <c r="D157" s="529"/>
      <c r="E157" s="529"/>
      <c r="F157" s="530"/>
      <c r="G157" s="530"/>
      <c r="H157" s="530"/>
      <c r="I157" s="530"/>
      <c r="J157" s="530"/>
      <c r="K157" s="360">
        <v>22206.3</v>
      </c>
      <c r="L157" s="530"/>
      <c r="M157" s="530"/>
      <c r="N157" s="530"/>
      <c r="O157" s="529"/>
      <c r="P157" s="529"/>
      <c r="Q157" s="529"/>
      <c r="R157" s="360"/>
      <c r="S157" s="529"/>
      <c r="T157" s="360"/>
      <c r="U157" s="360">
        <v>18988.37</v>
      </c>
      <c r="V157" s="360"/>
      <c r="W157" s="360"/>
      <c r="X157" s="360"/>
      <c r="Y157" s="360">
        <v>177701.27</v>
      </c>
      <c r="Z157" s="360">
        <v>177701.27</v>
      </c>
      <c r="AA157" s="360"/>
      <c r="AB157" s="360"/>
      <c r="AC157" s="360"/>
      <c r="AD157" s="360"/>
      <c r="AE157" s="360"/>
      <c r="AF157" s="360"/>
      <c r="AG157" s="360"/>
      <c r="AH157" s="360"/>
    </row>
    <row r="158" spans="1:34" s="366" customFormat="1" x14ac:dyDescent="0.2">
      <c r="A158" s="528" t="s">
        <v>807</v>
      </c>
      <c r="B158" s="359">
        <v>2019</v>
      </c>
      <c r="C158" s="360">
        <v>889100.47</v>
      </c>
      <c r="D158" s="529"/>
      <c r="E158" s="529"/>
      <c r="F158" s="530"/>
      <c r="G158" s="530"/>
      <c r="H158" s="530"/>
      <c r="I158" s="530"/>
      <c r="J158" s="530"/>
      <c r="K158" s="360">
        <v>5872</v>
      </c>
      <c r="L158" s="530"/>
      <c r="M158" s="530"/>
      <c r="N158" s="530"/>
      <c r="O158" s="529"/>
      <c r="P158" s="529"/>
      <c r="Q158" s="529"/>
      <c r="R158" s="360"/>
      <c r="S158" s="529"/>
      <c r="T158" s="360"/>
      <c r="U158" s="360"/>
      <c r="V158" s="360"/>
      <c r="W158" s="360"/>
      <c r="X158" s="360"/>
      <c r="Y158" s="360">
        <v>179939.75</v>
      </c>
      <c r="Z158" s="360">
        <v>179939.75</v>
      </c>
      <c r="AA158" s="360"/>
      <c r="AB158" s="360"/>
      <c r="AC158" s="360"/>
      <c r="AD158" s="360"/>
      <c r="AE158" s="360"/>
      <c r="AF158" s="360"/>
      <c r="AG158" s="360"/>
      <c r="AH158" s="360"/>
    </row>
    <row r="159" spans="1:34" s="366" customFormat="1" x14ac:dyDescent="0.2">
      <c r="A159" s="528" t="s">
        <v>808</v>
      </c>
      <c r="B159" s="359">
        <v>2022</v>
      </c>
      <c r="C159" s="360">
        <v>806361.02</v>
      </c>
      <c r="D159" s="360">
        <v>37436.839999999997</v>
      </c>
      <c r="E159" s="529"/>
      <c r="F159" s="530"/>
      <c r="G159" s="530"/>
      <c r="H159" s="530">
        <v>1384.3</v>
      </c>
      <c r="I159" s="530"/>
      <c r="J159" s="530">
        <v>9815</v>
      </c>
      <c r="K159" s="360">
        <v>55591.16</v>
      </c>
      <c r="L159" s="530"/>
      <c r="M159" s="530">
        <v>25491.119999999999</v>
      </c>
      <c r="N159" s="530"/>
      <c r="O159" s="529"/>
      <c r="P159" s="529"/>
      <c r="Q159" s="529"/>
      <c r="R159" s="360"/>
      <c r="S159" s="529"/>
      <c r="T159" s="360"/>
      <c r="U159" s="360">
        <v>26982.080000000002</v>
      </c>
      <c r="V159" s="360"/>
      <c r="W159" s="360"/>
      <c r="X159" s="360"/>
      <c r="Y159" s="360">
        <v>54122.41</v>
      </c>
      <c r="Z159" s="360">
        <v>54122.41</v>
      </c>
      <c r="AA159" s="360"/>
      <c r="AB159" s="360"/>
      <c r="AC159" s="360"/>
      <c r="AD159" s="360"/>
      <c r="AE159" s="360"/>
      <c r="AF159" s="360"/>
      <c r="AG159" s="360"/>
      <c r="AH159" s="360"/>
    </row>
    <row r="160" spans="1:34" s="366" customFormat="1" x14ac:dyDescent="0.2">
      <c r="A160" s="528" t="s">
        <v>808</v>
      </c>
      <c r="B160" s="359">
        <v>2021</v>
      </c>
      <c r="C160" s="360">
        <v>801020.33</v>
      </c>
      <c r="D160" s="360">
        <v>57225</v>
      </c>
      <c r="E160" s="529"/>
      <c r="F160" s="530"/>
      <c r="G160" s="530"/>
      <c r="H160" s="530"/>
      <c r="I160" s="530"/>
      <c r="J160" s="530">
        <v>11292</v>
      </c>
      <c r="K160" s="360">
        <v>66882.81</v>
      </c>
      <c r="L160" s="530"/>
      <c r="M160" s="530">
        <v>28821.29</v>
      </c>
      <c r="N160" s="530"/>
      <c r="O160" s="529"/>
      <c r="P160" s="529"/>
      <c r="Q160" s="529"/>
      <c r="R160" s="360"/>
      <c r="S160" s="529"/>
      <c r="T160" s="360"/>
      <c r="U160" s="360">
        <v>7193.6</v>
      </c>
      <c r="V160" s="360"/>
      <c r="W160" s="360"/>
      <c r="X160" s="360"/>
      <c r="Y160" s="360">
        <v>25400.59</v>
      </c>
      <c r="Z160" s="360">
        <v>25400.59</v>
      </c>
      <c r="AA160" s="360"/>
      <c r="AB160" s="360"/>
      <c r="AC160" s="360"/>
      <c r="AD160" s="360"/>
      <c r="AE160" s="360">
        <v>1008.7</v>
      </c>
      <c r="AF160" s="360"/>
      <c r="AG160" s="360"/>
      <c r="AH160" s="360">
        <v>1008.7</v>
      </c>
    </row>
    <row r="161" spans="1:34" s="366" customFormat="1" x14ac:dyDescent="0.2">
      <c r="A161" s="528" t="s">
        <v>808</v>
      </c>
      <c r="B161" s="359">
        <v>2020</v>
      </c>
      <c r="C161" s="360">
        <v>773756.97</v>
      </c>
      <c r="D161" s="360">
        <v>43449.71</v>
      </c>
      <c r="E161" s="529"/>
      <c r="F161" s="530"/>
      <c r="G161" s="530"/>
      <c r="H161" s="530"/>
      <c r="I161" s="530"/>
      <c r="J161" s="530">
        <v>14035.96</v>
      </c>
      <c r="K161" s="360">
        <v>61944.74</v>
      </c>
      <c r="L161" s="530"/>
      <c r="M161" s="530">
        <v>19675.509999999998</v>
      </c>
      <c r="N161" s="530"/>
      <c r="O161" s="529"/>
      <c r="P161" s="529"/>
      <c r="Q161" s="529"/>
      <c r="R161" s="360"/>
      <c r="S161" s="529"/>
      <c r="T161" s="360"/>
      <c r="U161" s="360">
        <v>1423.04</v>
      </c>
      <c r="V161" s="360"/>
      <c r="W161" s="360"/>
      <c r="X161" s="360"/>
      <c r="Y161" s="360">
        <v>23177</v>
      </c>
      <c r="Z161" s="360">
        <v>23177</v>
      </c>
      <c r="AA161" s="360"/>
      <c r="AB161" s="360"/>
      <c r="AC161" s="360"/>
      <c r="AD161" s="360"/>
      <c r="AE161" s="360">
        <v>757.43</v>
      </c>
      <c r="AF161" s="360"/>
      <c r="AG161" s="360"/>
      <c r="AH161" s="360">
        <v>757.43</v>
      </c>
    </row>
    <row r="162" spans="1:34" s="366" customFormat="1" x14ac:dyDescent="0.2">
      <c r="A162" s="528" t="s">
        <v>808</v>
      </c>
      <c r="B162" s="359">
        <v>2019</v>
      </c>
      <c r="C162" s="360">
        <v>669438.34</v>
      </c>
      <c r="D162" s="360">
        <v>34807</v>
      </c>
      <c r="E162" s="529"/>
      <c r="F162" s="530"/>
      <c r="G162" s="530"/>
      <c r="H162" s="530"/>
      <c r="I162" s="530"/>
      <c r="J162" s="530">
        <v>12807</v>
      </c>
      <c r="K162" s="360">
        <v>38143.910000000003</v>
      </c>
      <c r="L162" s="530"/>
      <c r="M162" s="530">
        <v>28701.83</v>
      </c>
      <c r="N162" s="530"/>
      <c r="O162" s="529"/>
      <c r="P162" s="529"/>
      <c r="Q162" s="529"/>
      <c r="R162" s="360"/>
      <c r="S162" s="529"/>
      <c r="T162" s="360"/>
      <c r="U162" s="360"/>
      <c r="V162" s="360"/>
      <c r="W162" s="360"/>
      <c r="X162" s="360"/>
      <c r="Y162" s="360">
        <v>47187.89</v>
      </c>
      <c r="Z162" s="360">
        <v>47129</v>
      </c>
      <c r="AA162" s="360"/>
      <c r="AB162" s="360"/>
      <c r="AC162" s="360"/>
      <c r="AD162" s="360"/>
      <c r="AE162" s="360"/>
      <c r="AF162" s="360"/>
      <c r="AG162" s="360"/>
      <c r="AH162" s="360"/>
    </row>
    <row r="163" spans="1:34" s="366" customFormat="1" x14ac:dyDescent="0.2">
      <c r="A163" s="528" t="s">
        <v>809</v>
      </c>
      <c r="B163" s="359">
        <v>2022</v>
      </c>
      <c r="C163" s="360">
        <v>669896.94999999995</v>
      </c>
      <c r="D163" s="360">
        <v>24813</v>
      </c>
      <c r="E163" s="529"/>
      <c r="F163" s="530">
        <v>2812.81</v>
      </c>
      <c r="G163" s="530"/>
      <c r="H163" s="530"/>
      <c r="I163" s="530"/>
      <c r="J163" s="530">
        <v>4654</v>
      </c>
      <c r="K163" s="360">
        <v>83869.990000000005</v>
      </c>
      <c r="L163" s="530"/>
      <c r="M163" s="530">
        <v>30254.99</v>
      </c>
      <c r="N163" s="530"/>
      <c r="O163" s="529"/>
      <c r="P163" s="529"/>
      <c r="Q163" s="529"/>
      <c r="R163" s="360"/>
      <c r="S163" s="529"/>
      <c r="T163" s="360"/>
      <c r="U163" s="360">
        <v>5423.82</v>
      </c>
      <c r="V163" s="360">
        <v>3126</v>
      </c>
      <c r="W163" s="360"/>
      <c r="X163" s="360"/>
      <c r="Y163" s="360">
        <v>85239.27</v>
      </c>
      <c r="Z163" s="360">
        <v>85239.27</v>
      </c>
      <c r="AA163" s="360"/>
      <c r="AB163" s="360"/>
      <c r="AC163" s="360"/>
      <c r="AD163" s="360"/>
      <c r="AE163" s="360">
        <v>7296.5</v>
      </c>
      <c r="AF163" s="360"/>
      <c r="AG163" s="360"/>
      <c r="AH163" s="360">
        <v>7296.5</v>
      </c>
    </row>
    <row r="164" spans="1:34" s="366" customFormat="1" x14ac:dyDescent="0.2">
      <c r="A164" s="528" t="s">
        <v>809</v>
      </c>
      <c r="B164" s="359">
        <v>2021</v>
      </c>
      <c r="C164" s="360">
        <v>665346.4</v>
      </c>
      <c r="D164" s="360">
        <v>31317</v>
      </c>
      <c r="E164" s="529"/>
      <c r="F164" s="530"/>
      <c r="G164" s="530"/>
      <c r="H164" s="530"/>
      <c r="I164" s="530"/>
      <c r="J164" s="530">
        <v>6265</v>
      </c>
      <c r="K164" s="360">
        <v>98503.33</v>
      </c>
      <c r="L164" s="530"/>
      <c r="M164" s="530">
        <v>23167.279999999999</v>
      </c>
      <c r="N164" s="530"/>
      <c r="O164" s="529"/>
      <c r="P164" s="529"/>
      <c r="Q164" s="529"/>
      <c r="R164" s="360"/>
      <c r="S164" s="529"/>
      <c r="T164" s="360"/>
      <c r="U164" s="360">
        <v>7105.45</v>
      </c>
      <c r="V164" s="360"/>
      <c r="W164" s="360"/>
      <c r="X164" s="360"/>
      <c r="Y164" s="360">
        <v>81175.78</v>
      </c>
      <c r="Z164" s="360">
        <v>81175.78</v>
      </c>
      <c r="AA164" s="360"/>
      <c r="AB164" s="360"/>
      <c r="AC164" s="360"/>
      <c r="AD164" s="360"/>
      <c r="AE164" s="360"/>
      <c r="AF164" s="360"/>
      <c r="AG164" s="360"/>
      <c r="AH164" s="360"/>
    </row>
    <row r="165" spans="1:34" s="366" customFormat="1" x14ac:dyDescent="0.2">
      <c r="A165" s="528" t="s">
        <v>809</v>
      </c>
      <c r="B165" s="359">
        <v>2020</v>
      </c>
      <c r="C165" s="360">
        <v>667003.87</v>
      </c>
      <c r="D165" s="360">
        <v>30702</v>
      </c>
      <c r="E165" s="360">
        <v>1147</v>
      </c>
      <c r="F165" s="530"/>
      <c r="G165" s="530"/>
      <c r="H165" s="530"/>
      <c r="I165" s="530"/>
      <c r="J165" s="530">
        <v>7242.6</v>
      </c>
      <c r="K165" s="360">
        <v>79050.399999999994</v>
      </c>
      <c r="L165" s="530"/>
      <c r="M165" s="530">
        <v>21162.36</v>
      </c>
      <c r="N165" s="530"/>
      <c r="O165" s="529"/>
      <c r="P165" s="529"/>
      <c r="Q165" s="529"/>
      <c r="R165" s="360"/>
      <c r="S165" s="529"/>
      <c r="T165" s="360"/>
      <c r="U165" s="360">
        <v>12939.85</v>
      </c>
      <c r="V165" s="360"/>
      <c r="W165" s="360"/>
      <c r="X165" s="360"/>
      <c r="Y165" s="360">
        <v>100217.46</v>
      </c>
      <c r="Z165" s="360"/>
      <c r="AA165" s="360"/>
      <c r="AB165" s="360"/>
      <c r="AC165" s="360"/>
      <c r="AD165" s="360"/>
      <c r="AE165" s="360"/>
      <c r="AF165" s="360"/>
      <c r="AG165" s="360"/>
      <c r="AH165" s="360"/>
    </row>
    <row r="166" spans="1:34" s="366" customFormat="1" x14ac:dyDescent="0.2">
      <c r="A166" s="528" t="s">
        <v>809</v>
      </c>
      <c r="B166" s="359">
        <v>2019</v>
      </c>
      <c r="C166" s="360">
        <v>559578.1</v>
      </c>
      <c r="D166" s="360">
        <v>19208</v>
      </c>
      <c r="E166" s="360">
        <v>3481</v>
      </c>
      <c r="F166" s="530"/>
      <c r="G166" s="530"/>
      <c r="H166" s="530">
        <v>10018.44</v>
      </c>
      <c r="I166" s="530"/>
      <c r="J166" s="530">
        <v>6693</v>
      </c>
      <c r="K166" s="530"/>
      <c r="L166" s="530"/>
      <c r="M166" s="530">
        <v>20332.080000000002</v>
      </c>
      <c r="N166" s="530"/>
      <c r="O166" s="529"/>
      <c r="P166" s="529"/>
      <c r="Q166" s="529"/>
      <c r="R166" s="360"/>
      <c r="S166" s="529"/>
      <c r="T166" s="360"/>
      <c r="U166" s="360"/>
      <c r="V166" s="360"/>
      <c r="W166" s="360"/>
      <c r="X166" s="360"/>
      <c r="Y166" s="360">
        <v>151874.21</v>
      </c>
      <c r="Z166" s="360">
        <v>135407.16</v>
      </c>
      <c r="AA166" s="360"/>
      <c r="AB166" s="360"/>
      <c r="AC166" s="360"/>
      <c r="AD166" s="360"/>
      <c r="AE166" s="360"/>
      <c r="AF166" s="360"/>
      <c r="AG166" s="360"/>
      <c r="AH166" s="360"/>
    </row>
    <row r="167" spans="1:34" s="366" customFormat="1" x14ac:dyDescent="0.2">
      <c r="A167" s="528" t="s">
        <v>810</v>
      </c>
      <c r="B167" s="359">
        <v>2022</v>
      </c>
      <c r="C167" s="360">
        <v>369505.47</v>
      </c>
      <c r="D167" s="360">
        <v>13744</v>
      </c>
      <c r="E167" s="529"/>
      <c r="F167" s="530"/>
      <c r="G167" s="530"/>
      <c r="H167" s="530"/>
      <c r="I167" s="530"/>
      <c r="J167" s="530">
        <v>1847</v>
      </c>
      <c r="K167" s="360">
        <v>62330.67</v>
      </c>
      <c r="L167" s="530"/>
      <c r="M167" s="530">
        <v>11394.28</v>
      </c>
      <c r="N167" s="530"/>
      <c r="O167" s="529"/>
      <c r="P167" s="529"/>
      <c r="Q167" s="529"/>
      <c r="R167" s="360"/>
      <c r="S167" s="529"/>
      <c r="T167" s="360"/>
      <c r="U167" s="360"/>
      <c r="V167" s="360"/>
      <c r="W167" s="360"/>
      <c r="X167" s="360"/>
      <c r="Y167" s="360">
        <v>32422.799999999999</v>
      </c>
      <c r="Z167" s="360">
        <v>32422.799999999999</v>
      </c>
      <c r="AA167" s="360"/>
      <c r="AB167" s="360"/>
      <c r="AC167" s="360"/>
      <c r="AD167" s="360"/>
      <c r="AE167" s="360"/>
      <c r="AF167" s="360"/>
      <c r="AG167" s="360"/>
      <c r="AH167" s="360"/>
    </row>
    <row r="168" spans="1:34" s="366" customFormat="1" x14ac:dyDescent="0.2">
      <c r="A168" s="528" t="s">
        <v>810</v>
      </c>
      <c r="B168" s="359">
        <v>2021</v>
      </c>
      <c r="C168" s="360">
        <v>406476.81</v>
      </c>
      <c r="D168" s="360">
        <v>16997</v>
      </c>
      <c r="E168" s="529"/>
      <c r="F168" s="530"/>
      <c r="G168" s="530"/>
      <c r="H168" s="530"/>
      <c r="I168" s="530"/>
      <c r="J168" s="530">
        <v>2177</v>
      </c>
      <c r="K168" s="360">
        <v>71607.240000000005</v>
      </c>
      <c r="L168" s="530"/>
      <c r="M168" s="530">
        <v>2313.86</v>
      </c>
      <c r="N168" s="530"/>
      <c r="O168" s="529"/>
      <c r="P168" s="529"/>
      <c r="Q168" s="529"/>
      <c r="R168" s="360"/>
      <c r="S168" s="529"/>
      <c r="T168" s="360"/>
      <c r="U168" s="360"/>
      <c r="V168" s="360"/>
      <c r="W168" s="360"/>
      <c r="X168" s="360"/>
      <c r="Y168" s="360">
        <v>10672.8</v>
      </c>
      <c r="Z168" s="360">
        <v>10672.8</v>
      </c>
      <c r="AA168" s="360"/>
      <c r="AB168" s="360"/>
      <c r="AC168" s="360"/>
      <c r="AD168" s="360"/>
      <c r="AE168" s="360"/>
      <c r="AF168" s="360"/>
      <c r="AG168" s="360"/>
      <c r="AH168" s="360"/>
    </row>
    <row r="169" spans="1:34" s="366" customFormat="1" x14ac:dyDescent="0.2">
      <c r="A169" s="528" t="s">
        <v>810</v>
      </c>
      <c r="B169" s="359">
        <v>2020</v>
      </c>
      <c r="C169" s="360">
        <v>358578.77</v>
      </c>
      <c r="D169" s="360">
        <v>15370.52</v>
      </c>
      <c r="E169" s="529"/>
      <c r="F169" s="530"/>
      <c r="G169" s="530"/>
      <c r="H169" s="530"/>
      <c r="I169" s="530"/>
      <c r="J169" s="530">
        <v>886.5</v>
      </c>
      <c r="K169" s="360">
        <v>54075.71</v>
      </c>
      <c r="L169" s="530"/>
      <c r="M169" s="530">
        <v>18874.330000000002</v>
      </c>
      <c r="N169" s="530"/>
      <c r="O169" s="529"/>
      <c r="P169" s="529"/>
      <c r="Q169" s="529"/>
      <c r="R169" s="360"/>
      <c r="S169" s="529"/>
      <c r="T169" s="360"/>
      <c r="U169" s="360"/>
      <c r="V169" s="360"/>
      <c r="W169" s="360"/>
      <c r="X169" s="360"/>
      <c r="Y169" s="360">
        <v>7068.67</v>
      </c>
      <c r="Z169" s="360">
        <v>7068.67</v>
      </c>
      <c r="AA169" s="360"/>
      <c r="AB169" s="360"/>
      <c r="AC169" s="360"/>
      <c r="AD169" s="360"/>
      <c r="AE169" s="360">
        <v>6121.2</v>
      </c>
      <c r="AF169" s="360"/>
      <c r="AG169" s="360"/>
      <c r="AH169" s="360">
        <v>6121.2</v>
      </c>
    </row>
    <row r="170" spans="1:34" s="366" customFormat="1" x14ac:dyDescent="0.2">
      <c r="A170" s="528" t="s">
        <v>810</v>
      </c>
      <c r="B170" s="359">
        <v>2019</v>
      </c>
      <c r="C170" s="360">
        <v>371778.76</v>
      </c>
      <c r="D170" s="360">
        <v>13579</v>
      </c>
      <c r="E170" s="529"/>
      <c r="F170" s="530"/>
      <c r="G170" s="530"/>
      <c r="H170" s="530">
        <v>4681.8</v>
      </c>
      <c r="I170" s="530"/>
      <c r="J170" s="530"/>
      <c r="K170" s="360">
        <v>28402.799999999999</v>
      </c>
      <c r="L170" s="530"/>
      <c r="M170" s="530">
        <v>71195.990000000005</v>
      </c>
      <c r="N170" s="530"/>
      <c r="O170" s="529"/>
      <c r="P170" s="529"/>
      <c r="Q170" s="529"/>
      <c r="R170" s="360"/>
      <c r="S170" s="529"/>
      <c r="T170" s="360"/>
      <c r="U170" s="360"/>
      <c r="V170" s="360"/>
      <c r="W170" s="360"/>
      <c r="X170" s="360"/>
      <c r="Y170" s="360">
        <v>8525.52</v>
      </c>
      <c r="Z170" s="360">
        <v>7510.33</v>
      </c>
      <c r="AA170" s="360"/>
      <c r="AB170" s="360"/>
      <c r="AC170" s="360"/>
      <c r="AD170" s="360"/>
      <c r="AE170" s="360"/>
      <c r="AF170" s="360"/>
      <c r="AG170" s="360"/>
      <c r="AH170" s="360"/>
    </row>
    <row r="171" spans="1:34" s="366" customFormat="1" x14ac:dyDescent="0.2">
      <c r="A171" s="528" t="s">
        <v>811</v>
      </c>
      <c r="B171" s="359">
        <v>2022</v>
      </c>
      <c r="C171" s="360">
        <v>496803</v>
      </c>
      <c r="D171" s="360">
        <v>9514</v>
      </c>
      <c r="E171" s="529"/>
      <c r="F171" s="530"/>
      <c r="G171" s="530"/>
      <c r="H171" s="530"/>
      <c r="I171" s="530"/>
      <c r="J171" s="530">
        <v>2821</v>
      </c>
      <c r="K171" s="360">
        <v>44728</v>
      </c>
      <c r="L171" s="530"/>
      <c r="M171" s="530">
        <v>14885.62</v>
      </c>
      <c r="N171" s="530"/>
      <c r="O171" s="529"/>
      <c r="P171" s="529"/>
      <c r="Q171" s="529"/>
      <c r="R171" s="360"/>
      <c r="S171" s="529"/>
      <c r="T171" s="360"/>
      <c r="U171" s="360"/>
      <c r="V171" s="360"/>
      <c r="W171" s="360"/>
      <c r="X171" s="360"/>
      <c r="Y171" s="360">
        <v>43187.88</v>
      </c>
      <c r="Z171" s="360">
        <v>43187.88</v>
      </c>
      <c r="AA171" s="360"/>
      <c r="AB171" s="360"/>
      <c r="AC171" s="360"/>
      <c r="AD171" s="360"/>
      <c r="AE171" s="360">
        <v>4323.95</v>
      </c>
      <c r="AF171" s="360"/>
      <c r="AG171" s="360"/>
      <c r="AH171" s="360">
        <v>4323.95</v>
      </c>
    </row>
    <row r="172" spans="1:34" s="366" customFormat="1" x14ac:dyDescent="0.2">
      <c r="A172" s="528" t="s">
        <v>811</v>
      </c>
      <c r="B172" s="359">
        <v>2021</v>
      </c>
      <c r="C172" s="360">
        <v>495856.11</v>
      </c>
      <c r="D172" s="360">
        <v>6854</v>
      </c>
      <c r="E172" s="529"/>
      <c r="F172" s="530"/>
      <c r="G172" s="530"/>
      <c r="H172" s="530"/>
      <c r="I172" s="530"/>
      <c r="J172" s="530">
        <v>3180</v>
      </c>
      <c r="K172" s="360">
        <v>42373.33</v>
      </c>
      <c r="L172" s="530"/>
      <c r="M172" s="530">
        <v>19256.73</v>
      </c>
      <c r="N172" s="530"/>
      <c r="O172" s="529"/>
      <c r="P172" s="529"/>
      <c r="Q172" s="529"/>
      <c r="R172" s="360"/>
      <c r="S172" s="529"/>
      <c r="T172" s="360"/>
      <c r="U172" s="360"/>
      <c r="V172" s="360"/>
      <c r="W172" s="360"/>
      <c r="X172" s="360"/>
      <c r="Y172" s="360">
        <v>72727.62</v>
      </c>
      <c r="Z172" s="360">
        <v>72727.62</v>
      </c>
      <c r="AA172" s="360"/>
      <c r="AB172" s="360"/>
      <c r="AC172" s="360"/>
      <c r="AD172" s="360"/>
      <c r="AE172" s="360"/>
      <c r="AF172" s="360"/>
      <c r="AG172" s="360"/>
      <c r="AH172" s="360"/>
    </row>
    <row r="173" spans="1:34" s="366" customFormat="1" x14ac:dyDescent="0.2">
      <c r="A173" s="528" t="s">
        <v>811</v>
      </c>
      <c r="B173" s="359">
        <v>2020</v>
      </c>
      <c r="C173" s="360">
        <v>466276.03</v>
      </c>
      <c r="D173" s="529"/>
      <c r="E173" s="529"/>
      <c r="F173" s="530"/>
      <c r="G173" s="530"/>
      <c r="H173" s="530"/>
      <c r="I173" s="530"/>
      <c r="J173" s="530">
        <v>2053</v>
      </c>
      <c r="K173" s="360">
        <v>10429.5</v>
      </c>
      <c r="L173" s="530"/>
      <c r="M173" s="530">
        <v>22744.7</v>
      </c>
      <c r="N173" s="530"/>
      <c r="O173" s="529"/>
      <c r="P173" s="529"/>
      <c r="Q173" s="529"/>
      <c r="R173" s="360"/>
      <c r="S173" s="529"/>
      <c r="T173" s="360"/>
      <c r="U173" s="360"/>
      <c r="V173" s="360"/>
      <c r="W173" s="360"/>
      <c r="X173" s="360"/>
      <c r="Y173" s="360">
        <v>47790.400000000001</v>
      </c>
      <c r="Z173" s="360">
        <v>47790.400000000001</v>
      </c>
      <c r="AA173" s="360"/>
      <c r="AB173" s="360"/>
      <c r="AC173" s="360"/>
      <c r="AD173" s="360"/>
      <c r="AE173" s="360"/>
      <c r="AF173" s="360"/>
      <c r="AG173" s="360"/>
      <c r="AH173" s="360"/>
    </row>
    <row r="174" spans="1:34" s="366" customFormat="1" x14ac:dyDescent="0.2">
      <c r="A174" s="528" t="s">
        <v>811</v>
      </c>
      <c r="B174" s="359">
        <v>2019</v>
      </c>
      <c r="C174" s="360">
        <v>414448.12</v>
      </c>
      <c r="D174" s="529"/>
      <c r="E174" s="529"/>
      <c r="F174" s="530"/>
      <c r="G174" s="530"/>
      <c r="H174" s="530"/>
      <c r="I174" s="530"/>
      <c r="J174" s="530">
        <v>2128</v>
      </c>
      <c r="K174" s="530"/>
      <c r="L174" s="530"/>
      <c r="M174" s="530">
        <v>26980.97</v>
      </c>
      <c r="N174" s="530"/>
      <c r="O174" s="529"/>
      <c r="P174" s="529"/>
      <c r="Q174" s="529"/>
      <c r="R174" s="360"/>
      <c r="S174" s="529"/>
      <c r="T174" s="360"/>
      <c r="U174" s="360"/>
      <c r="V174" s="360"/>
      <c r="W174" s="360"/>
      <c r="X174" s="360"/>
      <c r="Y174" s="360">
        <v>77075.28</v>
      </c>
      <c r="Z174" s="360">
        <v>72214.77</v>
      </c>
      <c r="AA174" s="360"/>
      <c r="AB174" s="360"/>
      <c r="AC174" s="360"/>
      <c r="AD174" s="360"/>
      <c r="AE174" s="360"/>
      <c r="AF174" s="360"/>
      <c r="AG174" s="360"/>
      <c r="AH174" s="360"/>
    </row>
    <row r="175" spans="1:34" s="366" customFormat="1" x14ac:dyDescent="0.2">
      <c r="A175" s="528" t="s">
        <v>812</v>
      </c>
      <c r="B175" s="359">
        <v>2022</v>
      </c>
      <c r="C175" s="360">
        <v>478185.51</v>
      </c>
      <c r="D175" s="360">
        <v>24243.45</v>
      </c>
      <c r="E175" s="360">
        <v>5000</v>
      </c>
      <c r="F175" s="530"/>
      <c r="G175" s="530"/>
      <c r="H175" s="530"/>
      <c r="I175" s="530"/>
      <c r="J175" s="530">
        <v>2629</v>
      </c>
      <c r="K175" s="360">
        <v>59483.360000000001</v>
      </c>
      <c r="L175" s="530"/>
      <c r="M175" s="530">
        <v>11710.46</v>
      </c>
      <c r="N175" s="530"/>
      <c r="O175" s="529"/>
      <c r="P175" s="529"/>
      <c r="Q175" s="529"/>
      <c r="R175" s="360"/>
      <c r="S175" s="529"/>
      <c r="T175" s="360"/>
      <c r="U175" s="360">
        <v>65423.49</v>
      </c>
      <c r="V175" s="360">
        <v>34001.22</v>
      </c>
      <c r="W175" s="360"/>
      <c r="X175" s="360"/>
      <c r="Y175" s="360">
        <v>126032.57</v>
      </c>
      <c r="Z175" s="360">
        <v>126032.57</v>
      </c>
      <c r="AA175" s="360"/>
      <c r="AB175" s="360"/>
      <c r="AC175" s="360"/>
      <c r="AD175" s="360"/>
      <c r="AE175" s="360">
        <v>14682.86</v>
      </c>
      <c r="AF175" s="360"/>
      <c r="AG175" s="360"/>
      <c r="AH175" s="360">
        <v>14682.86</v>
      </c>
    </row>
    <row r="176" spans="1:34" s="366" customFormat="1" x14ac:dyDescent="0.2">
      <c r="A176" s="528" t="s">
        <v>812</v>
      </c>
      <c r="B176" s="359">
        <v>2021</v>
      </c>
      <c r="C176" s="360">
        <v>528307.42000000004</v>
      </c>
      <c r="D176" s="360">
        <v>20864</v>
      </c>
      <c r="E176" s="529"/>
      <c r="F176" s="530">
        <v>7414</v>
      </c>
      <c r="G176" s="530"/>
      <c r="H176" s="530"/>
      <c r="I176" s="530"/>
      <c r="J176" s="530">
        <v>3976</v>
      </c>
      <c r="K176" s="360">
        <v>65607.850000000006</v>
      </c>
      <c r="L176" s="530"/>
      <c r="M176" s="530">
        <v>25128.13</v>
      </c>
      <c r="N176" s="530"/>
      <c r="O176" s="529"/>
      <c r="P176" s="529"/>
      <c r="Q176" s="529"/>
      <c r="R176" s="360"/>
      <c r="S176" s="529"/>
      <c r="T176" s="360"/>
      <c r="U176" s="360">
        <v>57142.18</v>
      </c>
      <c r="V176" s="360">
        <v>37199.79</v>
      </c>
      <c r="W176" s="360"/>
      <c r="X176" s="360"/>
      <c r="Y176" s="360">
        <v>120718.11</v>
      </c>
      <c r="Z176" s="360">
        <v>106420.33</v>
      </c>
      <c r="AA176" s="360"/>
      <c r="AB176" s="360"/>
      <c r="AC176" s="360"/>
      <c r="AD176" s="360"/>
      <c r="AE176" s="360"/>
      <c r="AF176" s="360"/>
      <c r="AG176" s="360"/>
      <c r="AH176" s="360"/>
    </row>
    <row r="177" spans="1:34" s="366" customFormat="1" x14ac:dyDescent="0.2">
      <c r="A177" s="528" t="s">
        <v>812</v>
      </c>
      <c r="B177" s="359">
        <v>2020</v>
      </c>
      <c r="C177" s="360">
        <v>482358.83</v>
      </c>
      <c r="D177" s="360">
        <v>23911</v>
      </c>
      <c r="E177" s="529"/>
      <c r="F177" s="530">
        <v>2867</v>
      </c>
      <c r="G177" s="530"/>
      <c r="H177" s="530"/>
      <c r="I177" s="530"/>
      <c r="J177" s="530">
        <v>4141</v>
      </c>
      <c r="K177" s="360">
        <v>54596.5</v>
      </c>
      <c r="L177" s="530"/>
      <c r="M177" s="530">
        <v>22712.49</v>
      </c>
      <c r="N177" s="530"/>
      <c r="O177" s="529"/>
      <c r="P177" s="529"/>
      <c r="Q177" s="529"/>
      <c r="R177" s="360"/>
      <c r="S177" s="529"/>
      <c r="T177" s="360"/>
      <c r="U177" s="360">
        <v>32850.75</v>
      </c>
      <c r="V177" s="360"/>
      <c r="W177" s="360"/>
      <c r="X177" s="360"/>
      <c r="Y177" s="360">
        <v>78396.009999999995</v>
      </c>
      <c r="Z177" s="360">
        <v>78396.009999999995</v>
      </c>
      <c r="AA177" s="360"/>
      <c r="AB177" s="360"/>
      <c r="AC177" s="360"/>
      <c r="AD177" s="360"/>
      <c r="AE177" s="360">
        <v>4449.68</v>
      </c>
      <c r="AF177" s="360"/>
      <c r="AG177" s="360"/>
      <c r="AH177" s="360"/>
    </row>
    <row r="178" spans="1:34" s="366" customFormat="1" x14ac:dyDescent="0.2">
      <c r="A178" s="528" t="s">
        <v>812</v>
      </c>
      <c r="B178" s="359">
        <v>2019</v>
      </c>
      <c r="C178" s="360">
        <v>437159.56</v>
      </c>
      <c r="D178" s="360">
        <v>30302</v>
      </c>
      <c r="E178" s="360">
        <v>4430</v>
      </c>
      <c r="F178" s="530"/>
      <c r="G178" s="530"/>
      <c r="H178" s="530"/>
      <c r="I178" s="530"/>
      <c r="J178" s="530">
        <v>3311</v>
      </c>
      <c r="K178" s="360">
        <v>37618.39</v>
      </c>
      <c r="L178" s="530"/>
      <c r="M178" s="530">
        <v>11882.67</v>
      </c>
      <c r="N178" s="530"/>
      <c r="O178" s="529"/>
      <c r="P178" s="529"/>
      <c r="Q178" s="529"/>
      <c r="R178" s="360"/>
      <c r="S178" s="529"/>
      <c r="T178" s="360"/>
      <c r="U178" s="360">
        <v>28441.96</v>
      </c>
      <c r="V178" s="360">
        <v>2175.5</v>
      </c>
      <c r="W178" s="360"/>
      <c r="X178" s="360"/>
      <c r="Y178" s="360">
        <v>59009</v>
      </c>
      <c r="Z178" s="360">
        <v>59009</v>
      </c>
      <c r="AA178" s="360"/>
      <c r="AB178" s="360"/>
      <c r="AC178" s="360"/>
      <c r="AD178" s="360"/>
      <c r="AE178" s="360">
        <v>4008.26</v>
      </c>
      <c r="AF178" s="360"/>
      <c r="AG178" s="360"/>
      <c r="AH178" s="360"/>
    </row>
    <row r="179" spans="1:34" s="366" customFormat="1" x14ac:dyDescent="0.2">
      <c r="A179" s="528" t="s">
        <v>813</v>
      </c>
      <c r="B179" s="359">
        <v>2022</v>
      </c>
      <c r="C179" s="360">
        <v>686449.23</v>
      </c>
      <c r="D179" s="360">
        <v>41884.04</v>
      </c>
      <c r="E179" s="529"/>
      <c r="F179" s="530"/>
      <c r="G179" s="530"/>
      <c r="H179" s="530"/>
      <c r="I179" s="530"/>
      <c r="J179" s="530">
        <v>6489</v>
      </c>
      <c r="K179" s="360">
        <v>63082.58</v>
      </c>
      <c r="L179" s="530"/>
      <c r="M179" s="530">
        <v>30169.31</v>
      </c>
      <c r="N179" s="530"/>
      <c r="O179" s="529"/>
      <c r="P179" s="529"/>
      <c r="Q179" s="529"/>
      <c r="R179" s="360"/>
      <c r="S179" s="529"/>
      <c r="T179" s="360"/>
      <c r="U179" s="360"/>
      <c r="V179" s="360"/>
      <c r="W179" s="360"/>
      <c r="X179" s="360"/>
      <c r="Y179" s="360">
        <v>51891</v>
      </c>
      <c r="Z179" s="360">
        <v>51891</v>
      </c>
      <c r="AA179" s="360"/>
      <c r="AB179" s="360"/>
      <c r="AC179" s="360"/>
      <c r="AD179" s="360"/>
      <c r="AE179" s="360">
        <v>1569.7</v>
      </c>
      <c r="AF179" s="360"/>
      <c r="AG179" s="360"/>
      <c r="AH179" s="360">
        <v>1569.7</v>
      </c>
    </row>
    <row r="180" spans="1:34" s="366" customFormat="1" x14ac:dyDescent="0.2">
      <c r="A180" s="528" t="s">
        <v>813</v>
      </c>
      <c r="B180" s="359">
        <v>2021</v>
      </c>
      <c r="C180" s="360">
        <v>659277.81000000006</v>
      </c>
      <c r="D180" s="360">
        <v>39482</v>
      </c>
      <c r="E180" s="529"/>
      <c r="F180" s="530"/>
      <c r="G180" s="530"/>
      <c r="H180" s="530"/>
      <c r="I180" s="530"/>
      <c r="J180" s="530">
        <v>7058</v>
      </c>
      <c r="K180" s="360">
        <v>49564.58</v>
      </c>
      <c r="L180" s="530"/>
      <c r="M180" s="530">
        <v>21584</v>
      </c>
      <c r="N180" s="530"/>
      <c r="O180" s="529"/>
      <c r="P180" s="529"/>
      <c r="Q180" s="529"/>
      <c r="R180" s="360"/>
      <c r="S180" s="529"/>
      <c r="T180" s="360"/>
      <c r="U180" s="360"/>
      <c r="V180" s="360"/>
      <c r="W180" s="360"/>
      <c r="X180" s="360"/>
      <c r="Y180" s="360">
        <v>49603.8</v>
      </c>
      <c r="Z180" s="360">
        <v>49603.8</v>
      </c>
      <c r="AA180" s="360"/>
      <c r="AB180" s="360"/>
      <c r="AC180" s="360"/>
      <c r="AD180" s="360"/>
      <c r="AE180" s="360"/>
      <c r="AF180" s="360"/>
      <c r="AG180" s="360"/>
      <c r="AH180" s="360">
        <v>4.8</v>
      </c>
    </row>
    <row r="181" spans="1:34" s="366" customFormat="1" x14ac:dyDescent="0.2">
      <c r="A181" s="528" t="s">
        <v>813</v>
      </c>
      <c r="B181" s="359">
        <v>2020</v>
      </c>
      <c r="C181" s="360">
        <v>632614.88</v>
      </c>
      <c r="D181" s="360">
        <v>43264</v>
      </c>
      <c r="E181" s="360">
        <v>5684.68</v>
      </c>
      <c r="F181" s="530"/>
      <c r="G181" s="530"/>
      <c r="H181" s="530"/>
      <c r="I181" s="530"/>
      <c r="J181" s="530">
        <v>4912</v>
      </c>
      <c r="K181" s="360">
        <v>40974.86</v>
      </c>
      <c r="L181" s="530"/>
      <c r="M181" s="530">
        <v>18317</v>
      </c>
      <c r="N181" s="530"/>
      <c r="O181" s="529"/>
      <c r="P181" s="529"/>
      <c r="Q181" s="529"/>
      <c r="R181" s="360"/>
      <c r="S181" s="529"/>
      <c r="T181" s="360"/>
      <c r="U181" s="360"/>
      <c r="V181" s="360"/>
      <c r="W181" s="360"/>
      <c r="X181" s="360"/>
      <c r="Y181" s="360">
        <v>84660</v>
      </c>
      <c r="Z181" s="360">
        <v>84660</v>
      </c>
      <c r="AA181" s="360"/>
      <c r="AB181" s="360"/>
      <c r="AC181" s="360"/>
      <c r="AD181" s="360"/>
      <c r="AE181" s="360"/>
      <c r="AF181" s="360"/>
      <c r="AG181" s="360"/>
      <c r="AH181" s="360"/>
    </row>
    <row r="182" spans="1:34" s="366" customFormat="1" x14ac:dyDescent="0.2">
      <c r="A182" s="528" t="s">
        <v>813</v>
      </c>
      <c r="B182" s="359">
        <v>2019</v>
      </c>
      <c r="C182" s="531">
        <f>AVERAGE(C179:C181)</f>
        <v>659447.30666666664</v>
      </c>
      <c r="D182" s="360">
        <v>38398</v>
      </c>
      <c r="E182" s="529"/>
      <c r="F182" s="530"/>
      <c r="G182" s="530"/>
      <c r="H182" s="530"/>
      <c r="I182" s="530"/>
      <c r="J182" s="530">
        <v>5685</v>
      </c>
      <c r="K182" s="360">
        <v>36380.5</v>
      </c>
      <c r="L182" s="530"/>
      <c r="M182" s="530">
        <v>18765.990000000002</v>
      </c>
      <c r="N182" s="530"/>
      <c r="O182" s="529"/>
      <c r="P182" s="529"/>
      <c r="Q182" s="529"/>
      <c r="R182" s="360"/>
      <c r="S182" s="529"/>
      <c r="T182" s="360"/>
      <c r="U182" s="360"/>
      <c r="V182" s="360"/>
      <c r="W182" s="360"/>
      <c r="X182" s="360"/>
      <c r="Y182" s="360">
        <v>116533.1</v>
      </c>
      <c r="Z182" s="360">
        <v>116533.1</v>
      </c>
      <c r="AA182" s="360"/>
      <c r="AB182" s="360"/>
      <c r="AC182" s="360"/>
      <c r="AD182" s="360"/>
      <c r="AE182" s="360"/>
      <c r="AF182" s="360"/>
      <c r="AG182" s="360"/>
      <c r="AH182" s="360"/>
    </row>
    <row r="183" spans="1:34" s="366" customFormat="1" x14ac:dyDescent="0.2">
      <c r="A183" s="528" t="s">
        <v>814</v>
      </c>
      <c r="B183" s="359">
        <v>2022</v>
      </c>
      <c r="C183" s="360">
        <v>1629197.36</v>
      </c>
      <c r="D183" s="360">
        <v>57384.19</v>
      </c>
      <c r="E183" s="360">
        <v>11459</v>
      </c>
      <c r="F183" s="530"/>
      <c r="G183" s="530"/>
      <c r="H183" s="530"/>
      <c r="I183" s="530"/>
      <c r="J183" s="530">
        <v>8429</v>
      </c>
      <c r="K183" s="360">
        <v>55518.33</v>
      </c>
      <c r="L183" s="530"/>
      <c r="M183" s="530">
        <v>175041.42</v>
      </c>
      <c r="N183" s="530"/>
      <c r="O183" s="529"/>
      <c r="P183" s="529"/>
      <c r="Q183" s="529"/>
      <c r="R183" s="360"/>
      <c r="S183" s="529"/>
      <c r="T183" s="360"/>
      <c r="U183" s="360">
        <v>37886.06</v>
      </c>
      <c r="V183" s="360"/>
      <c r="W183" s="360"/>
      <c r="X183" s="360"/>
      <c r="Y183" s="360">
        <v>16105</v>
      </c>
      <c r="Z183" s="360">
        <v>16105</v>
      </c>
      <c r="AA183" s="360"/>
      <c r="AB183" s="360"/>
      <c r="AC183" s="360"/>
      <c r="AD183" s="360"/>
      <c r="AE183" s="360">
        <v>3630.36</v>
      </c>
      <c r="AF183" s="360"/>
      <c r="AG183" s="360"/>
      <c r="AH183" s="360">
        <v>3630.36</v>
      </c>
    </row>
    <row r="184" spans="1:34" s="366" customFormat="1" x14ac:dyDescent="0.2">
      <c r="A184" s="528" t="s">
        <v>814</v>
      </c>
      <c r="B184" s="359">
        <v>2021</v>
      </c>
      <c r="C184" s="360">
        <v>1620258.08</v>
      </c>
      <c r="D184" s="360">
        <v>69602</v>
      </c>
      <c r="E184" s="360">
        <v>12198</v>
      </c>
      <c r="F184" s="530"/>
      <c r="G184" s="530"/>
      <c r="H184" s="530"/>
      <c r="I184" s="530"/>
      <c r="J184" s="530">
        <v>8280</v>
      </c>
      <c r="K184" s="360">
        <v>37194</v>
      </c>
      <c r="L184" s="530"/>
      <c r="M184" s="530">
        <v>226425.64</v>
      </c>
      <c r="N184" s="530"/>
      <c r="O184" s="529"/>
      <c r="P184" s="529"/>
      <c r="Q184" s="529"/>
      <c r="R184" s="360"/>
      <c r="S184" s="529"/>
      <c r="T184" s="360"/>
      <c r="U184" s="360">
        <v>43086.19</v>
      </c>
      <c r="V184" s="360">
        <v>28580.74</v>
      </c>
      <c r="W184" s="360"/>
      <c r="X184" s="360"/>
      <c r="Y184" s="360">
        <v>21003.87</v>
      </c>
      <c r="Z184" s="360">
        <v>15425</v>
      </c>
      <c r="AA184" s="360"/>
      <c r="AB184" s="360"/>
      <c r="AC184" s="360"/>
      <c r="AD184" s="360"/>
      <c r="AE184" s="360">
        <v>14722.12</v>
      </c>
      <c r="AF184" s="360"/>
      <c r="AG184" s="360"/>
      <c r="AH184" s="360">
        <v>14722.12</v>
      </c>
    </row>
    <row r="185" spans="1:34" s="366" customFormat="1" x14ac:dyDescent="0.2">
      <c r="A185" s="528" t="s">
        <v>814</v>
      </c>
      <c r="B185" s="359">
        <v>2020</v>
      </c>
      <c r="C185" s="360">
        <v>1484440.61</v>
      </c>
      <c r="D185" s="360">
        <v>62257</v>
      </c>
      <c r="E185" s="360">
        <v>10607</v>
      </c>
      <c r="F185" s="530"/>
      <c r="G185" s="530"/>
      <c r="H185" s="530"/>
      <c r="I185" s="530"/>
      <c r="J185" s="530">
        <v>9555</v>
      </c>
      <c r="K185" s="360">
        <v>24206</v>
      </c>
      <c r="L185" s="530"/>
      <c r="M185" s="530">
        <v>106206.26</v>
      </c>
      <c r="N185" s="530"/>
      <c r="O185" s="529"/>
      <c r="P185" s="529"/>
      <c r="Q185" s="529"/>
      <c r="R185" s="360"/>
      <c r="S185" s="529"/>
      <c r="T185" s="360"/>
      <c r="U185" s="360">
        <v>37904.25</v>
      </c>
      <c r="V185" s="360"/>
      <c r="W185" s="360"/>
      <c r="X185" s="360"/>
      <c r="Y185" s="360">
        <v>163788</v>
      </c>
      <c r="Z185" s="360">
        <v>13788</v>
      </c>
      <c r="AA185" s="360"/>
      <c r="AB185" s="360"/>
      <c r="AC185" s="360"/>
      <c r="AD185" s="360"/>
      <c r="AE185" s="360">
        <v>6400</v>
      </c>
      <c r="AF185" s="360"/>
      <c r="AG185" s="360"/>
      <c r="AH185" s="360">
        <v>6400</v>
      </c>
    </row>
    <row r="186" spans="1:34" s="366" customFormat="1" x14ac:dyDescent="0.2">
      <c r="A186" s="528" t="s">
        <v>814</v>
      </c>
      <c r="B186" s="359">
        <v>2019</v>
      </c>
      <c r="C186" s="360">
        <v>1476314.24</v>
      </c>
      <c r="D186" s="360">
        <v>57173</v>
      </c>
      <c r="E186" s="360">
        <v>8543</v>
      </c>
      <c r="F186" s="530"/>
      <c r="G186" s="530"/>
      <c r="H186" s="530">
        <v>6417.36</v>
      </c>
      <c r="I186" s="530"/>
      <c r="J186" s="530">
        <v>9639</v>
      </c>
      <c r="K186" s="360">
        <v>21137.06</v>
      </c>
      <c r="L186" s="530"/>
      <c r="M186" s="530">
        <v>207413.58</v>
      </c>
      <c r="N186" s="530"/>
      <c r="O186" s="529"/>
      <c r="P186" s="529"/>
      <c r="Q186" s="529"/>
      <c r="R186" s="360"/>
      <c r="S186" s="529"/>
      <c r="T186" s="360"/>
      <c r="U186" s="360">
        <v>40568.370000000003</v>
      </c>
      <c r="V186" s="360"/>
      <c r="W186" s="360"/>
      <c r="X186" s="360"/>
      <c r="Y186" s="360">
        <v>14825.04</v>
      </c>
      <c r="Z186" s="360">
        <v>3786.38</v>
      </c>
      <c r="AA186" s="360"/>
      <c r="AB186" s="360"/>
      <c r="AC186" s="360"/>
      <c r="AD186" s="360"/>
      <c r="AE186" s="360"/>
      <c r="AF186" s="360"/>
      <c r="AG186" s="360"/>
      <c r="AH186" s="360"/>
    </row>
    <row r="187" spans="1:34" s="366" customFormat="1" x14ac:dyDescent="0.2">
      <c r="A187" s="528" t="s">
        <v>815</v>
      </c>
      <c r="B187" s="359">
        <v>2022</v>
      </c>
      <c r="C187" s="360">
        <v>380680.46</v>
      </c>
      <c r="D187" s="360">
        <v>35405.22</v>
      </c>
      <c r="E187" s="529"/>
      <c r="F187" s="530"/>
      <c r="G187" s="530"/>
      <c r="H187" s="530"/>
      <c r="I187" s="530"/>
      <c r="J187" s="530">
        <v>1439</v>
      </c>
      <c r="K187" s="360">
        <v>53378</v>
      </c>
      <c r="L187" s="530"/>
      <c r="M187" s="530">
        <v>11731.34</v>
      </c>
      <c r="N187" s="530"/>
      <c r="O187" s="529"/>
      <c r="P187" s="529"/>
      <c r="Q187" s="529"/>
      <c r="R187" s="360"/>
      <c r="S187" s="529"/>
      <c r="T187" s="360"/>
      <c r="U187" s="360"/>
      <c r="V187" s="360"/>
      <c r="W187" s="360"/>
      <c r="X187" s="360"/>
      <c r="Y187" s="360">
        <v>86673.44</v>
      </c>
      <c r="Z187" s="360">
        <v>86673.44</v>
      </c>
      <c r="AA187" s="360"/>
      <c r="AB187" s="360"/>
      <c r="AC187" s="360"/>
      <c r="AD187" s="360"/>
      <c r="AE187" s="360"/>
      <c r="AF187" s="360"/>
      <c r="AG187" s="360"/>
      <c r="AH187" s="360"/>
    </row>
    <row r="188" spans="1:34" s="366" customFormat="1" x14ac:dyDescent="0.2">
      <c r="A188" s="528" t="s">
        <v>815</v>
      </c>
      <c r="B188" s="359">
        <v>2021</v>
      </c>
      <c r="C188" s="360">
        <v>332729.01</v>
      </c>
      <c r="D188" s="360">
        <v>17198</v>
      </c>
      <c r="E188" s="360"/>
      <c r="F188" s="530"/>
      <c r="G188" s="530">
        <v>4446.25</v>
      </c>
      <c r="H188" s="530"/>
      <c r="I188" s="530"/>
      <c r="J188" s="530">
        <v>4429</v>
      </c>
      <c r="K188" s="360">
        <v>27783.87</v>
      </c>
      <c r="L188" s="530"/>
      <c r="M188" s="530">
        <v>11294.65</v>
      </c>
      <c r="N188" s="530"/>
      <c r="O188" s="529"/>
      <c r="P188" s="529"/>
      <c r="Q188" s="529"/>
      <c r="R188" s="360"/>
      <c r="S188" s="529"/>
      <c r="T188" s="360"/>
      <c r="U188" s="360"/>
      <c r="V188" s="360"/>
      <c r="W188" s="360"/>
      <c r="X188" s="360"/>
      <c r="Y188" s="360">
        <v>92009.13</v>
      </c>
      <c r="Z188" s="360">
        <v>92009.13</v>
      </c>
      <c r="AA188" s="360"/>
      <c r="AB188" s="360"/>
      <c r="AC188" s="360"/>
      <c r="AD188" s="360"/>
      <c r="AE188" s="360"/>
      <c r="AF188" s="360"/>
      <c r="AG188" s="360"/>
      <c r="AH188" s="360"/>
    </row>
    <row r="189" spans="1:34" s="366" customFormat="1" x14ac:dyDescent="0.2">
      <c r="A189" s="528" t="s">
        <v>815</v>
      </c>
      <c r="B189" s="359">
        <v>2020</v>
      </c>
      <c r="C189" s="360">
        <v>331068.74</v>
      </c>
      <c r="D189" s="360">
        <v>22228</v>
      </c>
      <c r="E189" s="529"/>
      <c r="F189" s="530">
        <v>6250</v>
      </c>
      <c r="G189" s="530"/>
      <c r="H189" s="530"/>
      <c r="I189" s="530"/>
      <c r="J189" s="530">
        <v>2606</v>
      </c>
      <c r="K189" s="360">
        <v>14139.89</v>
      </c>
      <c r="L189" s="530"/>
      <c r="M189" s="530">
        <v>12298.84</v>
      </c>
      <c r="N189" s="530"/>
      <c r="O189" s="529"/>
      <c r="P189" s="529"/>
      <c r="Q189" s="529"/>
      <c r="R189" s="360"/>
      <c r="S189" s="529"/>
      <c r="T189" s="360"/>
      <c r="U189" s="360"/>
      <c r="V189" s="360"/>
      <c r="W189" s="360"/>
      <c r="X189" s="360"/>
      <c r="Y189" s="360">
        <v>75072.44</v>
      </c>
      <c r="Z189" s="360">
        <v>75072.44</v>
      </c>
      <c r="AA189" s="360"/>
      <c r="AB189" s="360"/>
      <c r="AC189" s="360"/>
      <c r="AD189" s="360"/>
      <c r="AE189" s="360"/>
      <c r="AF189" s="360"/>
      <c r="AG189" s="360"/>
      <c r="AH189" s="360"/>
    </row>
    <row r="190" spans="1:34" s="366" customFormat="1" x14ac:dyDescent="0.2">
      <c r="A190" s="528" t="s">
        <v>815</v>
      </c>
      <c r="B190" s="359">
        <v>2019</v>
      </c>
      <c r="C190" s="360">
        <v>311482.64</v>
      </c>
      <c r="D190" s="529"/>
      <c r="E190" s="529"/>
      <c r="F190" s="530"/>
      <c r="G190" s="530"/>
      <c r="H190" s="530"/>
      <c r="I190" s="530"/>
      <c r="J190" s="530"/>
      <c r="K190" s="530"/>
      <c r="L190" s="530"/>
      <c r="M190" s="530"/>
      <c r="N190" s="530"/>
      <c r="O190" s="529"/>
      <c r="P190" s="529"/>
      <c r="Q190" s="529"/>
      <c r="R190" s="360"/>
      <c r="S190" s="529"/>
      <c r="T190" s="360"/>
      <c r="U190" s="360"/>
      <c r="V190" s="360"/>
      <c r="W190" s="360"/>
      <c r="X190" s="360"/>
      <c r="Y190" s="360">
        <v>107162.5</v>
      </c>
      <c r="Z190" s="360">
        <v>107162.5</v>
      </c>
      <c r="AA190" s="360"/>
      <c r="AB190" s="360"/>
      <c r="AC190" s="360"/>
      <c r="AD190" s="360"/>
      <c r="AE190" s="360"/>
      <c r="AF190" s="360"/>
      <c r="AG190" s="360"/>
      <c r="AH190" s="360"/>
    </row>
    <row r="191" spans="1:34" s="366" customFormat="1" x14ac:dyDescent="0.2">
      <c r="A191" s="528" t="s">
        <v>816</v>
      </c>
      <c r="B191" s="359">
        <v>2022</v>
      </c>
      <c r="C191" s="360">
        <v>391795.23</v>
      </c>
      <c r="D191" s="360">
        <v>27040</v>
      </c>
      <c r="E191" s="360">
        <v>280</v>
      </c>
      <c r="F191" s="530"/>
      <c r="G191" s="530"/>
      <c r="H191" s="530"/>
      <c r="I191" s="530"/>
      <c r="J191" s="530">
        <v>2041</v>
      </c>
      <c r="K191" s="360">
        <v>27714.66</v>
      </c>
      <c r="L191" s="530"/>
      <c r="M191" s="530">
        <v>13116.94</v>
      </c>
      <c r="N191" s="530"/>
      <c r="O191" s="529"/>
      <c r="P191" s="529"/>
      <c r="Q191" s="529"/>
      <c r="R191" s="360"/>
      <c r="S191" s="529"/>
      <c r="T191" s="360"/>
      <c r="U191" s="360"/>
      <c r="V191" s="360"/>
      <c r="W191" s="360"/>
      <c r="X191" s="360"/>
      <c r="Y191" s="360">
        <v>36923</v>
      </c>
      <c r="Z191" s="360">
        <v>36923</v>
      </c>
      <c r="AA191" s="360"/>
      <c r="AB191" s="360"/>
      <c r="AC191" s="360"/>
      <c r="AD191" s="360"/>
      <c r="AE191" s="360">
        <v>129.78</v>
      </c>
      <c r="AF191" s="360"/>
      <c r="AG191" s="360"/>
      <c r="AH191" s="360">
        <v>129.78</v>
      </c>
    </row>
    <row r="192" spans="1:34" s="366" customFormat="1" x14ac:dyDescent="0.2">
      <c r="A192" s="528" t="s">
        <v>816</v>
      </c>
      <c r="B192" s="359">
        <v>2021</v>
      </c>
      <c r="C192" s="360">
        <v>400418.03</v>
      </c>
      <c r="D192" s="360">
        <v>34171</v>
      </c>
      <c r="E192" s="529"/>
      <c r="F192" s="530"/>
      <c r="G192" s="530"/>
      <c r="H192" s="530"/>
      <c r="I192" s="530"/>
      <c r="J192" s="530">
        <v>2293</v>
      </c>
      <c r="K192" s="360">
        <v>34819</v>
      </c>
      <c r="L192" s="530"/>
      <c r="M192" s="530">
        <v>17064.009999999998</v>
      </c>
      <c r="N192" s="530"/>
      <c r="O192" s="529"/>
      <c r="P192" s="529"/>
      <c r="Q192" s="529"/>
      <c r="R192" s="360"/>
      <c r="S192" s="529"/>
      <c r="T192" s="360"/>
      <c r="U192" s="360"/>
      <c r="V192" s="360"/>
      <c r="W192" s="360"/>
      <c r="X192" s="360"/>
      <c r="Y192" s="360">
        <v>28435</v>
      </c>
      <c r="Z192" s="360">
        <v>28435</v>
      </c>
      <c r="AA192" s="360"/>
      <c r="AB192" s="360"/>
      <c r="AC192" s="360"/>
      <c r="AD192" s="360"/>
      <c r="AE192" s="360"/>
      <c r="AF192" s="360"/>
      <c r="AG192" s="360"/>
      <c r="AH192" s="360"/>
    </row>
    <row r="193" spans="1:34" s="366" customFormat="1" x14ac:dyDescent="0.2">
      <c r="A193" s="528" t="s">
        <v>816</v>
      </c>
      <c r="B193" s="359">
        <v>2020</v>
      </c>
      <c r="C193" s="360">
        <v>410940.06</v>
      </c>
      <c r="D193" s="360">
        <v>47269</v>
      </c>
      <c r="E193" s="529"/>
      <c r="F193" s="530"/>
      <c r="G193" s="530"/>
      <c r="H193" s="530"/>
      <c r="I193" s="530"/>
      <c r="J193" s="530">
        <v>1813</v>
      </c>
      <c r="K193" s="360">
        <v>36609.120000000003</v>
      </c>
      <c r="L193" s="530"/>
      <c r="M193" s="530">
        <v>12129.05</v>
      </c>
      <c r="N193" s="530"/>
      <c r="O193" s="529"/>
      <c r="P193" s="529"/>
      <c r="Q193" s="529"/>
      <c r="R193" s="360"/>
      <c r="S193" s="529"/>
      <c r="T193" s="360"/>
      <c r="U193" s="360"/>
      <c r="V193" s="360"/>
      <c r="W193" s="360"/>
      <c r="X193" s="360"/>
      <c r="Y193" s="360">
        <v>27655</v>
      </c>
      <c r="Z193" s="360">
        <v>27005</v>
      </c>
      <c r="AA193" s="360"/>
      <c r="AB193" s="360"/>
      <c r="AC193" s="360"/>
      <c r="AD193" s="360"/>
      <c r="AE193" s="360"/>
      <c r="AF193" s="360"/>
      <c r="AG193" s="360"/>
      <c r="AH193" s="360"/>
    </row>
    <row r="194" spans="1:34" s="366" customFormat="1" x14ac:dyDescent="0.2">
      <c r="A194" s="528" t="s">
        <v>816</v>
      </c>
      <c r="B194" s="359">
        <v>2019</v>
      </c>
      <c r="C194" s="360">
        <v>364363.12</v>
      </c>
      <c r="D194" s="360">
        <v>38229</v>
      </c>
      <c r="E194" s="529"/>
      <c r="F194" s="530"/>
      <c r="G194" s="530"/>
      <c r="H194" s="530"/>
      <c r="I194" s="530"/>
      <c r="J194" s="530">
        <v>2497</v>
      </c>
      <c r="K194" s="360">
        <v>28884</v>
      </c>
      <c r="L194" s="530"/>
      <c r="M194" s="530">
        <v>12908.71</v>
      </c>
      <c r="N194" s="530"/>
      <c r="O194" s="529"/>
      <c r="P194" s="529"/>
      <c r="Q194" s="529"/>
      <c r="R194" s="360"/>
      <c r="S194" s="529"/>
      <c r="T194" s="360"/>
      <c r="U194" s="360"/>
      <c r="V194" s="360"/>
      <c r="W194" s="360"/>
      <c r="X194" s="360"/>
      <c r="Y194" s="360">
        <v>9799</v>
      </c>
      <c r="Z194" s="360">
        <v>9799</v>
      </c>
      <c r="AA194" s="360"/>
      <c r="AB194" s="360"/>
      <c r="AC194" s="360"/>
      <c r="AD194" s="360"/>
      <c r="AE194" s="360"/>
      <c r="AF194" s="360"/>
      <c r="AG194" s="360"/>
      <c r="AH194" s="360"/>
    </row>
    <row r="195" spans="1:34" s="366" customFormat="1" x14ac:dyDescent="0.2">
      <c r="A195" s="528" t="s">
        <v>817</v>
      </c>
      <c r="B195" s="359">
        <v>2022</v>
      </c>
      <c r="C195" s="360">
        <v>385843.02</v>
      </c>
      <c r="D195" s="360">
        <v>13329.44</v>
      </c>
      <c r="E195" s="360">
        <v>7500</v>
      </c>
      <c r="F195" s="530"/>
      <c r="G195" s="530"/>
      <c r="H195" s="530"/>
      <c r="I195" s="530"/>
      <c r="J195" s="530">
        <v>3848</v>
      </c>
      <c r="K195" s="360">
        <v>13298.6</v>
      </c>
      <c r="L195" s="530"/>
      <c r="M195" s="530">
        <v>14701.71</v>
      </c>
      <c r="N195" s="530"/>
      <c r="O195" s="529"/>
      <c r="P195" s="529"/>
      <c r="Q195" s="529"/>
      <c r="R195" s="360"/>
      <c r="S195" s="529"/>
      <c r="T195" s="360"/>
      <c r="U195" s="360"/>
      <c r="V195" s="360"/>
      <c r="W195" s="360"/>
      <c r="X195" s="360"/>
      <c r="Y195" s="360">
        <v>101994.71</v>
      </c>
      <c r="Z195" s="360"/>
      <c r="AA195" s="360">
        <v>101994.71</v>
      </c>
      <c r="AB195" s="360"/>
      <c r="AC195" s="360"/>
      <c r="AD195" s="360"/>
      <c r="AE195" s="360">
        <v>3435</v>
      </c>
      <c r="AF195" s="360"/>
      <c r="AG195" s="360"/>
      <c r="AH195" s="360">
        <v>3435</v>
      </c>
    </row>
    <row r="196" spans="1:34" s="366" customFormat="1" x14ac:dyDescent="0.2">
      <c r="A196" s="528" t="s">
        <v>817</v>
      </c>
      <c r="B196" s="359">
        <v>2021</v>
      </c>
      <c r="C196" s="360">
        <v>375717.31</v>
      </c>
      <c r="D196" s="360">
        <v>15049</v>
      </c>
      <c r="E196" s="360">
        <v>8610</v>
      </c>
      <c r="F196" s="530"/>
      <c r="G196" s="530"/>
      <c r="H196" s="530"/>
      <c r="I196" s="530"/>
      <c r="J196" s="530">
        <v>2314</v>
      </c>
      <c r="K196" s="360">
        <v>3083.18</v>
      </c>
      <c r="L196" s="530"/>
      <c r="M196" s="530">
        <v>16029.1</v>
      </c>
      <c r="N196" s="530"/>
      <c r="O196" s="529"/>
      <c r="P196" s="529"/>
      <c r="Q196" s="529"/>
      <c r="R196" s="360"/>
      <c r="S196" s="529"/>
      <c r="T196" s="360"/>
      <c r="U196" s="360"/>
      <c r="V196" s="360"/>
      <c r="W196" s="360"/>
      <c r="X196" s="360"/>
      <c r="Y196" s="360">
        <v>51775.519999999997</v>
      </c>
      <c r="Z196" s="360">
        <v>50593</v>
      </c>
      <c r="AA196" s="360"/>
      <c r="AB196" s="360"/>
      <c r="AC196" s="360"/>
      <c r="AD196" s="360"/>
      <c r="AE196" s="360"/>
      <c r="AF196" s="360"/>
      <c r="AG196" s="360"/>
      <c r="AH196" s="360"/>
    </row>
    <row r="197" spans="1:34" s="366" customFormat="1" x14ac:dyDescent="0.2">
      <c r="A197" s="528" t="s">
        <v>817</v>
      </c>
      <c r="B197" s="359">
        <v>2020</v>
      </c>
      <c r="C197" s="360">
        <v>381184.82</v>
      </c>
      <c r="D197" s="360">
        <v>13358</v>
      </c>
      <c r="E197" s="360">
        <v>8600</v>
      </c>
      <c r="F197" s="530"/>
      <c r="G197" s="530"/>
      <c r="H197" s="530"/>
      <c r="I197" s="530"/>
      <c r="J197" s="530">
        <v>4644</v>
      </c>
      <c r="K197" s="530"/>
      <c r="L197" s="530"/>
      <c r="M197" s="530">
        <v>14136.1</v>
      </c>
      <c r="N197" s="530"/>
      <c r="O197" s="529"/>
      <c r="P197" s="529"/>
      <c r="Q197" s="529"/>
      <c r="R197" s="360"/>
      <c r="S197" s="529"/>
      <c r="T197" s="360"/>
      <c r="U197" s="360"/>
      <c r="V197" s="360"/>
      <c r="W197" s="360"/>
      <c r="X197" s="360"/>
      <c r="Y197" s="360">
        <v>76202.06</v>
      </c>
      <c r="Z197" s="360">
        <v>76202.06</v>
      </c>
      <c r="AA197" s="360"/>
      <c r="AB197" s="360"/>
      <c r="AC197" s="360"/>
      <c r="AD197" s="360"/>
      <c r="AE197" s="360">
        <v>2275.25</v>
      </c>
      <c r="AF197" s="360"/>
      <c r="AG197" s="360"/>
      <c r="AH197" s="360"/>
    </row>
    <row r="198" spans="1:34" s="366" customFormat="1" x14ac:dyDescent="0.2">
      <c r="A198" s="528" t="s">
        <v>817</v>
      </c>
      <c r="B198" s="359">
        <v>2019</v>
      </c>
      <c r="C198" s="360">
        <v>339997.07</v>
      </c>
      <c r="D198" s="360">
        <v>16094</v>
      </c>
      <c r="E198" s="360">
        <v>3797</v>
      </c>
      <c r="F198" s="530"/>
      <c r="G198" s="530"/>
      <c r="H198" s="530"/>
      <c r="I198" s="530"/>
      <c r="J198" s="530">
        <v>2898</v>
      </c>
      <c r="K198" s="530"/>
      <c r="L198" s="530"/>
      <c r="M198" s="530">
        <v>15598.1</v>
      </c>
      <c r="N198" s="530"/>
      <c r="O198" s="529"/>
      <c r="P198" s="529"/>
      <c r="Q198" s="529"/>
      <c r="R198" s="360"/>
      <c r="S198" s="529"/>
      <c r="T198" s="360"/>
      <c r="U198" s="360"/>
      <c r="V198" s="360"/>
      <c r="W198" s="360"/>
      <c r="X198" s="360"/>
      <c r="Y198" s="360">
        <v>108307.11</v>
      </c>
      <c r="Z198" s="360">
        <v>108094.11</v>
      </c>
      <c r="AA198" s="360"/>
      <c r="AB198" s="360"/>
      <c r="AC198" s="360"/>
      <c r="AD198" s="360"/>
      <c r="AE198" s="360"/>
      <c r="AF198" s="360"/>
      <c r="AG198" s="360"/>
      <c r="AH198" s="360"/>
    </row>
    <row r="199" spans="1:34" s="366" customFormat="1" x14ac:dyDescent="0.2">
      <c r="A199" s="528" t="s">
        <v>818</v>
      </c>
      <c r="B199" s="359">
        <v>2022</v>
      </c>
      <c r="C199" s="360">
        <v>823397.93</v>
      </c>
      <c r="D199" s="360">
        <v>42961</v>
      </c>
      <c r="E199" s="360">
        <v>1042</v>
      </c>
      <c r="F199" s="530"/>
      <c r="G199" s="530"/>
      <c r="H199" s="530"/>
      <c r="I199" s="530"/>
      <c r="J199" s="530">
        <v>4384</v>
      </c>
      <c r="K199" s="360">
        <v>28698.78</v>
      </c>
      <c r="L199" s="530"/>
      <c r="M199" s="530">
        <v>16327.96</v>
      </c>
      <c r="N199" s="530"/>
      <c r="O199" s="529"/>
      <c r="P199" s="529"/>
      <c r="Q199" s="529"/>
      <c r="R199" s="360"/>
      <c r="S199" s="529"/>
      <c r="T199" s="360"/>
      <c r="U199" s="360"/>
      <c r="V199" s="360"/>
      <c r="W199" s="360"/>
      <c r="X199" s="360"/>
      <c r="Y199" s="360">
        <v>86546.36</v>
      </c>
      <c r="Z199" s="360">
        <v>86546.36</v>
      </c>
      <c r="AA199" s="360"/>
      <c r="AB199" s="360"/>
      <c r="AC199" s="360"/>
      <c r="AD199" s="360"/>
      <c r="AE199" s="360"/>
      <c r="AF199" s="360"/>
      <c r="AG199" s="360"/>
      <c r="AH199" s="360"/>
    </row>
    <row r="200" spans="1:34" s="366" customFormat="1" x14ac:dyDescent="0.2">
      <c r="A200" s="528" t="s">
        <v>818</v>
      </c>
      <c r="B200" s="359">
        <v>2021</v>
      </c>
      <c r="C200" s="360">
        <v>736243.11</v>
      </c>
      <c r="D200" s="360">
        <v>42857</v>
      </c>
      <c r="E200" s="360">
        <v>2631</v>
      </c>
      <c r="F200" s="530"/>
      <c r="G200" s="530"/>
      <c r="H200" s="530"/>
      <c r="I200" s="530"/>
      <c r="J200" s="530"/>
      <c r="K200" s="360">
        <v>39070.620000000003</v>
      </c>
      <c r="L200" s="530"/>
      <c r="M200" s="530">
        <v>36172.5</v>
      </c>
      <c r="N200" s="530"/>
      <c r="O200" s="529"/>
      <c r="P200" s="529"/>
      <c r="Q200" s="529"/>
      <c r="R200" s="360"/>
      <c r="S200" s="529"/>
      <c r="T200" s="360"/>
      <c r="U200" s="360"/>
      <c r="V200" s="360"/>
      <c r="W200" s="360"/>
      <c r="X200" s="360"/>
      <c r="Y200" s="360">
        <v>109558.83</v>
      </c>
      <c r="Z200" s="360">
        <v>109558.83</v>
      </c>
      <c r="AA200" s="360"/>
      <c r="AB200" s="360"/>
      <c r="AC200" s="360"/>
      <c r="AD200" s="360"/>
      <c r="AE200" s="360"/>
      <c r="AF200" s="360"/>
      <c r="AG200" s="360"/>
      <c r="AH200" s="360"/>
    </row>
    <row r="201" spans="1:34" s="366" customFormat="1" x14ac:dyDescent="0.2">
      <c r="A201" s="528" t="s">
        <v>818</v>
      </c>
      <c r="B201" s="359">
        <v>2020</v>
      </c>
      <c r="C201" s="360">
        <v>764684.81</v>
      </c>
      <c r="D201" s="360">
        <v>46653</v>
      </c>
      <c r="E201" s="360">
        <v>4013</v>
      </c>
      <c r="F201" s="530"/>
      <c r="G201" s="530"/>
      <c r="H201" s="530"/>
      <c r="I201" s="530"/>
      <c r="J201" s="530">
        <v>673</v>
      </c>
      <c r="K201" s="360">
        <v>54878.37</v>
      </c>
      <c r="L201" s="530"/>
      <c r="M201" s="530">
        <v>28282.41</v>
      </c>
      <c r="N201" s="530"/>
      <c r="O201" s="529"/>
      <c r="P201" s="529"/>
      <c r="Q201" s="529"/>
      <c r="R201" s="360"/>
      <c r="S201" s="529"/>
      <c r="T201" s="360"/>
      <c r="U201" s="360"/>
      <c r="V201" s="360"/>
      <c r="W201" s="360"/>
      <c r="X201" s="360"/>
      <c r="Y201" s="360">
        <v>91564.87</v>
      </c>
      <c r="Z201" s="360">
        <v>91564.87</v>
      </c>
      <c r="AA201" s="360"/>
      <c r="AB201" s="360"/>
      <c r="AC201" s="360"/>
      <c r="AD201" s="360"/>
      <c r="AE201" s="360"/>
      <c r="AF201" s="360"/>
      <c r="AG201" s="360"/>
      <c r="AH201" s="360"/>
    </row>
    <row r="202" spans="1:34" s="366" customFormat="1" x14ac:dyDescent="0.2">
      <c r="A202" s="528" t="s">
        <v>818</v>
      </c>
      <c r="B202" s="359">
        <v>2019</v>
      </c>
      <c r="C202" s="360">
        <v>708626.66</v>
      </c>
      <c r="D202" s="360">
        <v>50918</v>
      </c>
      <c r="E202" s="529"/>
      <c r="F202" s="530"/>
      <c r="G202" s="530"/>
      <c r="H202" s="530"/>
      <c r="I202" s="530"/>
      <c r="J202" s="530">
        <v>590</v>
      </c>
      <c r="K202" s="360">
        <v>65202</v>
      </c>
      <c r="L202" s="530"/>
      <c r="M202" s="530">
        <v>22642.04</v>
      </c>
      <c r="N202" s="530"/>
      <c r="O202" s="529"/>
      <c r="P202" s="529"/>
      <c r="Q202" s="529"/>
      <c r="R202" s="360"/>
      <c r="S202" s="529"/>
      <c r="T202" s="360"/>
      <c r="U202" s="360"/>
      <c r="V202" s="360"/>
      <c r="W202" s="360"/>
      <c r="X202" s="360"/>
      <c r="Y202" s="360">
        <v>88288.81</v>
      </c>
      <c r="Z202" s="360">
        <v>88288.81</v>
      </c>
      <c r="AA202" s="360"/>
      <c r="AB202" s="360"/>
      <c r="AC202" s="360"/>
      <c r="AD202" s="360"/>
      <c r="AE202" s="360"/>
      <c r="AF202" s="360"/>
      <c r="AG202" s="360"/>
      <c r="AH202" s="360"/>
    </row>
    <row r="203" spans="1:34" s="366" customFormat="1" x14ac:dyDescent="0.2">
      <c r="A203" s="528" t="s">
        <v>819</v>
      </c>
      <c r="B203" s="359">
        <v>2022</v>
      </c>
      <c r="C203" s="360">
        <v>548399.87</v>
      </c>
      <c r="D203" s="360">
        <v>36585</v>
      </c>
      <c r="E203" s="529"/>
      <c r="F203" s="530"/>
      <c r="G203" s="530"/>
      <c r="H203" s="530"/>
      <c r="I203" s="530"/>
      <c r="J203" s="530">
        <v>3610</v>
      </c>
      <c r="K203" s="360">
        <v>32310.16</v>
      </c>
      <c r="L203" s="530"/>
      <c r="M203" s="530">
        <v>14436.83</v>
      </c>
      <c r="N203" s="530"/>
      <c r="O203" s="529"/>
      <c r="P203" s="529"/>
      <c r="Q203" s="529"/>
      <c r="R203" s="360"/>
      <c r="S203" s="529"/>
      <c r="T203" s="360"/>
      <c r="U203" s="360">
        <v>21919.33</v>
      </c>
      <c r="V203" s="360">
        <v>21919.33</v>
      </c>
      <c r="W203" s="360"/>
      <c r="X203" s="360"/>
      <c r="Y203" s="360">
        <v>73406.679999999993</v>
      </c>
      <c r="Z203" s="360">
        <v>73406.679999999993</v>
      </c>
      <c r="AA203" s="360"/>
      <c r="AB203" s="360"/>
      <c r="AC203" s="360"/>
      <c r="AD203" s="360"/>
      <c r="AE203" s="360"/>
      <c r="AF203" s="360"/>
      <c r="AG203" s="360"/>
      <c r="AH203" s="360"/>
    </row>
    <row r="204" spans="1:34" s="366" customFormat="1" x14ac:dyDescent="0.2">
      <c r="A204" s="528" t="s">
        <v>819</v>
      </c>
      <c r="B204" s="359">
        <v>2021</v>
      </c>
      <c r="C204" s="360">
        <v>553082.68000000005</v>
      </c>
      <c r="D204" s="360">
        <v>33952</v>
      </c>
      <c r="E204" s="529"/>
      <c r="F204" s="530"/>
      <c r="G204" s="530"/>
      <c r="H204" s="530"/>
      <c r="I204" s="530"/>
      <c r="J204" s="530">
        <v>4389</v>
      </c>
      <c r="K204" s="360">
        <v>50058.98</v>
      </c>
      <c r="L204" s="530"/>
      <c r="M204" s="530">
        <v>13426.46</v>
      </c>
      <c r="N204" s="530"/>
      <c r="O204" s="529"/>
      <c r="P204" s="529"/>
      <c r="Q204" s="529"/>
      <c r="R204" s="360"/>
      <c r="S204" s="529"/>
      <c r="T204" s="360"/>
      <c r="U204" s="360">
        <v>5478.86</v>
      </c>
      <c r="V204" s="360">
        <v>5478.86</v>
      </c>
      <c r="W204" s="360"/>
      <c r="X204" s="360"/>
      <c r="Y204" s="360">
        <v>43818</v>
      </c>
      <c r="Z204" s="360">
        <v>43818</v>
      </c>
      <c r="AA204" s="360"/>
      <c r="AB204" s="360"/>
      <c r="AC204" s="360"/>
      <c r="AD204" s="360"/>
      <c r="AE204" s="360"/>
      <c r="AF204" s="360"/>
      <c r="AG204" s="360"/>
      <c r="AH204" s="360"/>
    </row>
    <row r="205" spans="1:34" s="366" customFormat="1" x14ac:dyDescent="0.2">
      <c r="A205" s="528" t="s">
        <v>819</v>
      </c>
      <c r="B205" s="359">
        <v>2020</v>
      </c>
      <c r="C205" s="360">
        <v>554136.84</v>
      </c>
      <c r="D205" s="360">
        <v>32079</v>
      </c>
      <c r="E205" s="529"/>
      <c r="F205" s="530"/>
      <c r="G205" s="530"/>
      <c r="H205" s="530"/>
      <c r="I205" s="530"/>
      <c r="J205" s="530">
        <v>5433</v>
      </c>
      <c r="K205" s="360">
        <v>53238</v>
      </c>
      <c r="L205" s="530"/>
      <c r="M205" s="530">
        <v>15909.15</v>
      </c>
      <c r="N205" s="530"/>
      <c r="O205" s="529"/>
      <c r="P205" s="529"/>
      <c r="Q205" s="529"/>
      <c r="R205" s="360"/>
      <c r="S205" s="529"/>
      <c r="T205" s="360"/>
      <c r="U205" s="360"/>
      <c r="V205" s="360"/>
      <c r="W205" s="360"/>
      <c r="X205" s="360"/>
      <c r="Y205" s="360">
        <v>6738.79</v>
      </c>
      <c r="Z205" s="360">
        <v>6738.79</v>
      </c>
      <c r="AA205" s="360"/>
      <c r="AB205" s="360"/>
      <c r="AC205" s="360"/>
      <c r="AD205" s="360"/>
      <c r="AE205" s="360"/>
      <c r="AF205" s="360"/>
      <c r="AG205" s="360"/>
      <c r="AH205" s="360"/>
    </row>
    <row r="206" spans="1:34" s="366" customFormat="1" x14ac:dyDescent="0.2">
      <c r="A206" s="528" t="s">
        <v>819</v>
      </c>
      <c r="B206" s="359">
        <v>2019</v>
      </c>
      <c r="C206" s="360">
        <v>537220.18999999994</v>
      </c>
      <c r="D206" s="360">
        <v>32762</v>
      </c>
      <c r="E206" s="529"/>
      <c r="F206" s="530"/>
      <c r="G206" s="530"/>
      <c r="H206" s="530"/>
      <c r="I206" s="530"/>
      <c r="J206" s="530">
        <v>4240</v>
      </c>
      <c r="K206" s="360">
        <v>64858</v>
      </c>
      <c r="L206" s="530"/>
      <c r="M206" s="530">
        <v>16662.59</v>
      </c>
      <c r="N206" s="530"/>
      <c r="O206" s="529"/>
      <c r="P206" s="529"/>
      <c r="Q206" s="529"/>
      <c r="R206" s="360"/>
      <c r="S206" s="529"/>
      <c r="T206" s="360"/>
      <c r="U206" s="360"/>
      <c r="V206" s="360"/>
      <c r="W206" s="360"/>
      <c r="X206" s="360"/>
      <c r="Y206" s="360">
        <v>9665.08</v>
      </c>
      <c r="Z206" s="360">
        <v>9665.08</v>
      </c>
      <c r="AA206" s="360"/>
      <c r="AB206" s="360"/>
      <c r="AC206" s="360"/>
      <c r="AD206" s="360"/>
      <c r="AE206" s="360"/>
      <c r="AF206" s="360"/>
      <c r="AG206" s="360"/>
      <c r="AH206" s="360"/>
    </row>
    <row r="207" spans="1:34" s="366" customFormat="1" x14ac:dyDescent="0.2">
      <c r="A207" s="528" t="s">
        <v>820</v>
      </c>
      <c r="B207" s="359">
        <v>2022</v>
      </c>
      <c r="C207" s="360">
        <v>1062924.3500000001</v>
      </c>
      <c r="D207" s="360"/>
      <c r="E207" s="529"/>
      <c r="F207" s="530"/>
      <c r="G207" s="530"/>
      <c r="H207" s="530"/>
      <c r="I207" s="530"/>
      <c r="J207" s="530"/>
      <c r="K207" s="360"/>
      <c r="L207" s="530"/>
      <c r="M207" s="530">
        <v>356393.49</v>
      </c>
      <c r="N207" s="530"/>
      <c r="O207" s="529"/>
      <c r="P207" s="529"/>
      <c r="Q207" s="529"/>
      <c r="R207" s="360"/>
      <c r="S207" s="529"/>
      <c r="T207" s="360"/>
      <c r="U207" s="360">
        <v>1800.45</v>
      </c>
      <c r="V207" s="360"/>
      <c r="W207" s="360"/>
      <c r="X207" s="360"/>
      <c r="Y207" s="360">
        <v>2516.46</v>
      </c>
      <c r="Z207" s="360">
        <v>2516.46</v>
      </c>
      <c r="AA207" s="360"/>
      <c r="AB207" s="360"/>
      <c r="AC207" s="360"/>
      <c r="AD207" s="360"/>
      <c r="AE207" s="360">
        <v>6409.89</v>
      </c>
      <c r="AF207" s="360"/>
      <c r="AG207" s="360"/>
      <c r="AH207" s="360">
        <v>6409.89</v>
      </c>
    </row>
    <row r="208" spans="1:34" s="366" customFormat="1" x14ac:dyDescent="0.2">
      <c r="A208" s="528" t="s">
        <v>820</v>
      </c>
      <c r="B208" s="359">
        <v>2021</v>
      </c>
      <c r="C208" s="360">
        <v>1065468.3700000001</v>
      </c>
      <c r="D208" s="360"/>
      <c r="E208" s="529"/>
      <c r="F208" s="529"/>
      <c r="G208" s="529"/>
      <c r="H208" s="529"/>
      <c r="I208" s="529"/>
      <c r="J208" s="530"/>
      <c r="K208" s="360"/>
      <c r="L208" s="530"/>
      <c r="M208" s="530">
        <v>456015.88</v>
      </c>
      <c r="N208" s="530"/>
      <c r="O208" s="529"/>
      <c r="P208" s="529">
        <v>6986.52</v>
      </c>
      <c r="Q208" s="529"/>
      <c r="R208" s="360"/>
      <c r="S208" s="529"/>
      <c r="T208" s="360"/>
      <c r="U208" s="360"/>
      <c r="V208" s="360"/>
      <c r="W208" s="360"/>
      <c r="X208" s="360"/>
      <c r="Y208" s="360">
        <v>3764</v>
      </c>
      <c r="Z208" s="360">
        <v>3764</v>
      </c>
      <c r="AA208" s="360"/>
      <c r="AB208" s="360"/>
      <c r="AC208" s="360"/>
      <c r="AD208" s="360"/>
      <c r="AE208" s="360"/>
      <c r="AF208" s="360"/>
      <c r="AG208" s="360"/>
      <c r="AH208" s="360"/>
    </row>
    <row r="209" spans="1:34" s="366" customFormat="1" x14ac:dyDescent="0.2">
      <c r="A209" s="528" t="s">
        <v>820</v>
      </c>
      <c r="B209" s="359">
        <v>2020</v>
      </c>
      <c r="C209" s="360">
        <v>1002085.75</v>
      </c>
      <c r="D209" s="360"/>
      <c r="E209" s="529"/>
      <c r="F209" s="529"/>
      <c r="G209" s="529"/>
      <c r="H209" s="529"/>
      <c r="I209" s="529"/>
      <c r="J209" s="530"/>
      <c r="K209" s="360">
        <v>1697.83</v>
      </c>
      <c r="L209" s="530"/>
      <c r="M209" s="530">
        <v>399497.63</v>
      </c>
      <c r="N209" s="530"/>
      <c r="O209" s="529"/>
      <c r="P209" s="529"/>
      <c r="Q209" s="529"/>
      <c r="R209" s="360"/>
      <c r="S209" s="529"/>
      <c r="T209" s="360"/>
      <c r="U209" s="360"/>
      <c r="V209" s="360"/>
      <c r="W209" s="360"/>
      <c r="X209" s="360"/>
      <c r="Y209" s="360">
        <v>2204.06</v>
      </c>
      <c r="Z209" s="360">
        <v>2204.06</v>
      </c>
      <c r="AA209" s="360"/>
      <c r="AB209" s="360"/>
      <c r="AC209" s="360"/>
      <c r="AD209" s="360"/>
      <c r="AE209" s="360"/>
      <c r="AF209" s="360"/>
      <c r="AG209" s="360"/>
      <c r="AH209" s="360"/>
    </row>
    <row r="210" spans="1:34" s="366" customFormat="1" x14ac:dyDescent="0.2">
      <c r="A210" s="528" t="s">
        <v>820</v>
      </c>
      <c r="B210" s="359">
        <v>2019</v>
      </c>
      <c r="C210" s="360">
        <v>915537.72</v>
      </c>
      <c r="D210" s="360"/>
      <c r="E210" s="529"/>
      <c r="F210" s="529"/>
      <c r="G210" s="529"/>
      <c r="H210" s="529"/>
      <c r="I210" s="529"/>
      <c r="J210" s="530"/>
      <c r="K210" s="360"/>
      <c r="L210" s="530"/>
      <c r="M210" s="530">
        <v>364889.83</v>
      </c>
      <c r="N210" s="530"/>
      <c r="O210" s="529"/>
      <c r="P210" s="529"/>
      <c r="Q210" s="529"/>
      <c r="R210" s="360"/>
      <c r="S210" s="529"/>
      <c r="T210" s="360"/>
      <c r="U210" s="360"/>
      <c r="V210" s="360"/>
      <c r="W210" s="360"/>
      <c r="X210" s="360"/>
      <c r="Y210" s="360">
        <v>2500</v>
      </c>
      <c r="Z210" s="360">
        <v>2500</v>
      </c>
      <c r="AA210" s="360"/>
      <c r="AB210" s="360"/>
      <c r="AC210" s="360"/>
      <c r="AD210" s="360"/>
      <c r="AE210" s="360"/>
      <c r="AF210" s="360"/>
      <c r="AG210" s="360"/>
      <c r="AH210" s="360"/>
    </row>
    <row r="212" spans="1:34" x14ac:dyDescent="0.2">
      <c r="C212" s="75"/>
      <c r="E212" s="85"/>
      <c r="I212" s="85"/>
      <c r="M212" s="85"/>
      <c r="Q212" s="85"/>
    </row>
    <row r="213" spans="1:34" x14ac:dyDescent="0.2">
      <c r="C213" s="77"/>
      <c r="I213" s="84"/>
      <c r="M213" s="84"/>
      <c r="Q213" s="84"/>
    </row>
    <row r="214" spans="1:34" x14ac:dyDescent="0.2">
      <c r="C214" s="77"/>
      <c r="I214" s="84"/>
      <c r="M214" s="84"/>
      <c r="Q214" s="84"/>
    </row>
  </sheetData>
  <pageMargins left="0.7" right="0.7" top="0.75" bottom="0.75" header="0.3" footer="0.3"/>
  <pageSetup paperSize="9" orientation="portrait" r:id="rId1"/>
  <drawing r:id="rId2"/>
  <legacyDrawing r:id="rId3"/>
  <tableParts count="1">
    <tablePart r:id="rId4"/>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8EF3-01E5-4232-840E-4453FA04F41A}">
  <dimension ref="A1:I31"/>
  <sheetViews>
    <sheetView zoomScaleNormal="100" workbookViewId="0"/>
  </sheetViews>
  <sheetFormatPr defaultColWidth="9.140625" defaultRowHeight="12.75" x14ac:dyDescent="0.2"/>
  <cols>
    <col min="1" max="1" width="28.7109375" style="76" customWidth="1"/>
    <col min="2" max="2" width="8.85546875" style="76" bestFit="1" customWidth="1"/>
    <col min="3" max="3" width="12" style="76" customWidth="1"/>
    <col min="4" max="4" width="8.85546875" style="76" bestFit="1" customWidth="1"/>
    <col min="5" max="6" width="9.28515625" style="76" bestFit="1" customWidth="1"/>
    <col min="7" max="7" width="9.140625" style="76"/>
    <col min="8" max="8" width="19.7109375" style="76" customWidth="1"/>
    <col min="9" max="9" width="12.140625" style="76" customWidth="1"/>
    <col min="10" max="16384" width="9.140625" style="76"/>
  </cols>
  <sheetData>
    <row r="1" spans="1:9" x14ac:dyDescent="0.2">
      <c r="A1" s="75" t="s">
        <v>37</v>
      </c>
    </row>
    <row r="2" spans="1:9" x14ac:dyDescent="0.2">
      <c r="A2" s="76" t="s">
        <v>83</v>
      </c>
      <c r="B2" s="76" t="s">
        <v>821</v>
      </c>
    </row>
    <row r="4" spans="1:9" ht="13.5" thickBot="1" x14ac:dyDescent="0.25">
      <c r="A4" s="76" t="s">
        <v>822</v>
      </c>
      <c r="E4" s="90"/>
    </row>
    <row r="5" spans="1:9" x14ac:dyDescent="0.2">
      <c r="A5" s="255" t="s">
        <v>823</v>
      </c>
      <c r="B5" s="191">
        <v>2017</v>
      </c>
      <c r="C5" s="191">
        <v>2018</v>
      </c>
      <c r="D5" s="191">
        <v>2019</v>
      </c>
      <c r="E5" s="191">
        <v>2020</v>
      </c>
      <c r="F5" s="191">
        <v>2021</v>
      </c>
      <c r="H5" s="104" t="s">
        <v>824</v>
      </c>
      <c r="I5" s="105" t="s">
        <v>825</v>
      </c>
    </row>
    <row r="6" spans="1:9" x14ac:dyDescent="0.2">
      <c r="A6" s="76" t="s">
        <v>826</v>
      </c>
      <c r="B6" s="81">
        <v>138.30000000000001</v>
      </c>
      <c r="C6" s="81">
        <v>149</v>
      </c>
      <c r="D6" s="81">
        <v>161.53</v>
      </c>
      <c r="E6" s="81">
        <v>234.48</v>
      </c>
      <c r="F6" s="81">
        <v>165.31</v>
      </c>
      <c r="H6" s="106" t="s">
        <v>827</v>
      </c>
      <c r="I6" s="107">
        <v>24.858000000000001</v>
      </c>
    </row>
    <row r="7" spans="1:9" x14ac:dyDescent="0.2">
      <c r="A7" s="76" t="s">
        <v>828</v>
      </c>
      <c r="B7" s="81">
        <v>283.8</v>
      </c>
      <c r="C7" s="81">
        <v>182.1</v>
      </c>
      <c r="D7" s="81">
        <v>231.38</v>
      </c>
      <c r="E7" s="81">
        <v>162.79</v>
      </c>
      <c r="F7" s="81">
        <v>234.58</v>
      </c>
      <c r="H7" s="106" t="s">
        <v>829</v>
      </c>
      <c r="I7" s="107">
        <v>26.242000000000001</v>
      </c>
    </row>
    <row r="8" spans="1:9" x14ac:dyDescent="0.2">
      <c r="A8" s="76" t="s">
        <v>830</v>
      </c>
      <c r="B8" s="81">
        <v>351.9</v>
      </c>
      <c r="C8" s="81">
        <v>428.1</v>
      </c>
      <c r="D8" s="81">
        <v>418.51</v>
      </c>
      <c r="E8" s="81">
        <v>364.92</v>
      </c>
      <c r="F8" s="81">
        <v>433.86</v>
      </c>
      <c r="H8" s="106" t="s">
        <v>831</v>
      </c>
      <c r="I8" s="107">
        <v>25.408000000000001</v>
      </c>
    </row>
    <row r="9" spans="1:9" x14ac:dyDescent="0.2">
      <c r="A9" s="76" t="s">
        <v>832</v>
      </c>
      <c r="B9" s="81">
        <v>667.7</v>
      </c>
      <c r="C9" s="81">
        <v>128.80000000000001</v>
      </c>
      <c r="D9" s="81">
        <v>9.93</v>
      </c>
      <c r="E9" s="81">
        <v>425.24</v>
      </c>
      <c r="F9" s="81">
        <v>679.72</v>
      </c>
      <c r="H9" s="106" t="s">
        <v>833</v>
      </c>
      <c r="I9" s="107">
        <v>25.724</v>
      </c>
    </row>
    <row r="10" spans="1:9" ht="13.5" thickBot="1" x14ac:dyDescent="0.25">
      <c r="A10" s="76" t="s">
        <v>834</v>
      </c>
      <c r="B10" s="81">
        <v>13.9</v>
      </c>
      <c r="C10" s="81">
        <v>194.2</v>
      </c>
      <c r="D10" s="81">
        <v>210.24</v>
      </c>
      <c r="E10" s="81">
        <v>200.59</v>
      </c>
      <c r="F10" s="81">
        <v>281.12</v>
      </c>
      <c r="H10" s="108" t="s">
        <v>835</v>
      </c>
      <c r="I10" s="109">
        <v>25.535</v>
      </c>
    </row>
    <row r="11" spans="1:9" x14ac:dyDescent="0.2">
      <c r="A11" s="76" t="s">
        <v>836</v>
      </c>
      <c r="B11" s="81">
        <v>27.8</v>
      </c>
      <c r="C11" s="81">
        <v>28.5</v>
      </c>
      <c r="D11" s="81">
        <v>24.64</v>
      </c>
      <c r="E11" s="81">
        <v>2.13</v>
      </c>
      <c r="F11" s="81">
        <v>6.14</v>
      </c>
    </row>
    <row r="12" spans="1:9" x14ac:dyDescent="0.2">
      <c r="A12" s="76" t="s">
        <v>837</v>
      </c>
      <c r="B12" s="81">
        <v>186.5</v>
      </c>
      <c r="C12" s="81">
        <v>196.7</v>
      </c>
      <c r="D12" s="81">
        <v>180.75</v>
      </c>
      <c r="E12" s="81">
        <v>168.76</v>
      </c>
      <c r="F12" s="81">
        <v>221.37</v>
      </c>
    </row>
    <row r="13" spans="1:9" x14ac:dyDescent="0.2">
      <c r="A13" s="76" t="s">
        <v>838</v>
      </c>
      <c r="B13" s="81">
        <v>1820</v>
      </c>
      <c r="C13" s="81">
        <v>1420.1</v>
      </c>
      <c r="D13" s="81">
        <v>2008.12</v>
      </c>
      <c r="E13" s="81">
        <v>2908.21</v>
      </c>
      <c r="F13" s="81">
        <v>2951.62</v>
      </c>
    </row>
    <row r="14" spans="1:9" x14ac:dyDescent="0.2">
      <c r="A14" s="76" t="s">
        <v>839</v>
      </c>
      <c r="B14" s="81">
        <v>91.2</v>
      </c>
      <c r="C14" s="81">
        <v>98.3</v>
      </c>
      <c r="D14" s="81">
        <v>95.8</v>
      </c>
      <c r="E14" s="81">
        <v>89.97</v>
      </c>
      <c r="F14" s="81">
        <v>50.2</v>
      </c>
    </row>
    <row r="15" spans="1:9" x14ac:dyDescent="0.2">
      <c r="A15" s="76" t="s">
        <v>840</v>
      </c>
      <c r="B15" s="81">
        <v>109.2</v>
      </c>
      <c r="C15" s="81">
        <v>108.1</v>
      </c>
      <c r="D15" s="81">
        <v>106.52</v>
      </c>
      <c r="E15" s="81">
        <v>83.47</v>
      </c>
      <c r="F15" s="81">
        <v>82.55</v>
      </c>
    </row>
    <row r="16" spans="1:9" x14ac:dyDescent="0.2">
      <c r="A16" s="76" t="s">
        <v>841</v>
      </c>
      <c r="B16" s="81">
        <v>191.3</v>
      </c>
      <c r="C16" s="81">
        <v>214.8</v>
      </c>
      <c r="D16" s="81">
        <v>251.78</v>
      </c>
      <c r="E16" s="81">
        <v>258.61</v>
      </c>
      <c r="F16" s="81">
        <v>288.3</v>
      </c>
    </row>
    <row r="18" spans="1:7" x14ac:dyDescent="0.2">
      <c r="A18" s="255" t="s">
        <v>842</v>
      </c>
      <c r="B18" s="191">
        <v>2017</v>
      </c>
      <c r="C18" s="191">
        <v>2018</v>
      </c>
      <c r="D18" s="191">
        <v>2019</v>
      </c>
      <c r="E18" s="191">
        <v>2020</v>
      </c>
      <c r="F18" s="191">
        <v>2021</v>
      </c>
    </row>
    <row r="19" spans="1:7" x14ac:dyDescent="0.2">
      <c r="A19" s="76" t="s">
        <v>826</v>
      </c>
      <c r="B19" s="110">
        <f t="shared" ref="B19:B29" si="0">B6/$I$10</f>
        <v>5.4160955551204237</v>
      </c>
      <c r="C19" s="110">
        <f t="shared" ref="C19:C29" si="1">C6/$I$9</f>
        <v>5.7922562587466953</v>
      </c>
      <c r="D19" s="110">
        <f t="shared" ref="D19:D29" si="2">D6/$I$8</f>
        <v>6.3574464735516374</v>
      </c>
      <c r="E19" s="110">
        <f t="shared" ref="E19:E29" si="3">E6/$I$7</f>
        <v>8.935294565962959</v>
      </c>
      <c r="F19" s="110">
        <f t="shared" ref="F19:F29" si="4">F6/$I$6</f>
        <v>6.6501729825408322</v>
      </c>
    </row>
    <row r="20" spans="1:7" x14ac:dyDescent="0.2">
      <c r="A20" s="76" t="s">
        <v>828</v>
      </c>
      <c r="B20" s="110">
        <f t="shared" si="0"/>
        <v>11.114157039357744</v>
      </c>
      <c r="C20" s="110">
        <f t="shared" si="1"/>
        <v>7.0789923806561958</v>
      </c>
      <c r="D20" s="110">
        <f t="shared" si="2"/>
        <v>9.1065806045340043</v>
      </c>
      <c r="E20" s="110">
        <f t="shared" si="3"/>
        <v>6.2034143739044278</v>
      </c>
      <c r="F20" s="110">
        <f t="shared" si="4"/>
        <v>9.4368010298495459</v>
      </c>
    </row>
    <row r="21" spans="1:7" x14ac:dyDescent="0.2">
      <c r="A21" s="76" t="s">
        <v>830</v>
      </c>
      <c r="B21" s="110">
        <f t="shared" si="0"/>
        <v>13.781084785588407</v>
      </c>
      <c r="C21" s="110">
        <f t="shared" si="1"/>
        <v>16.642046338050072</v>
      </c>
      <c r="D21" s="110">
        <f t="shared" si="2"/>
        <v>16.471583753148614</v>
      </c>
      <c r="E21" s="110">
        <f t="shared" si="3"/>
        <v>13.905952290221782</v>
      </c>
      <c r="F21" s="110">
        <f t="shared" si="4"/>
        <v>17.453536084962586</v>
      </c>
    </row>
    <row r="22" spans="1:7" x14ac:dyDescent="0.2">
      <c r="A22" s="76" t="s">
        <v>832</v>
      </c>
      <c r="B22" s="110">
        <f t="shared" si="0"/>
        <v>26.148423732132368</v>
      </c>
      <c r="C22" s="110">
        <f t="shared" si="1"/>
        <v>5.0069973565541908</v>
      </c>
      <c r="D22" s="110">
        <f t="shared" si="2"/>
        <v>0.39082178841309823</v>
      </c>
      <c r="E22" s="110">
        <f t="shared" si="3"/>
        <v>16.204557579452786</v>
      </c>
      <c r="F22" s="110">
        <f t="shared" si="4"/>
        <v>27.344114570761928</v>
      </c>
    </row>
    <row r="23" spans="1:7" x14ac:dyDescent="0.2">
      <c r="A23" s="76" t="s">
        <v>834</v>
      </c>
      <c r="B23" s="110">
        <f t="shared" si="0"/>
        <v>0.54435089093401212</v>
      </c>
      <c r="C23" s="110">
        <f t="shared" si="1"/>
        <v>7.5493702379101224</v>
      </c>
      <c r="D23" s="110">
        <f t="shared" si="2"/>
        <v>8.2745591939546603</v>
      </c>
      <c r="E23" s="110">
        <f t="shared" si="3"/>
        <v>7.6438533648349969</v>
      </c>
      <c r="F23" s="110">
        <f t="shared" si="4"/>
        <v>11.309035320621128</v>
      </c>
    </row>
    <row r="24" spans="1:7" x14ac:dyDescent="0.2">
      <c r="A24" s="76" t="s">
        <v>836</v>
      </c>
      <c r="B24" s="110">
        <f t="shared" si="0"/>
        <v>1.0887017818680242</v>
      </c>
      <c r="C24" s="110">
        <f t="shared" si="1"/>
        <v>1.1079147877468511</v>
      </c>
      <c r="D24" s="110">
        <f t="shared" si="2"/>
        <v>0.96977329974811077</v>
      </c>
      <c r="E24" s="110">
        <f t="shared" si="3"/>
        <v>8.1167593933389223E-2</v>
      </c>
      <c r="F24" s="110">
        <f t="shared" si="4"/>
        <v>0.24700297690884221</v>
      </c>
    </row>
    <row r="25" spans="1:7" x14ac:dyDescent="0.2">
      <c r="A25" s="76" t="s">
        <v>837</v>
      </c>
      <c r="B25" s="110">
        <f t="shared" si="0"/>
        <v>7.3037008028196588</v>
      </c>
      <c r="C25" s="110">
        <f t="shared" si="1"/>
        <v>7.6465557456072144</v>
      </c>
      <c r="D25" s="110">
        <f t="shared" si="2"/>
        <v>7.1139011335012592</v>
      </c>
      <c r="E25" s="110">
        <f t="shared" si="3"/>
        <v>6.4309122780275887</v>
      </c>
      <c r="F25" s="110">
        <f t="shared" si="4"/>
        <v>8.9053825730147231</v>
      </c>
    </row>
    <row r="26" spans="1:7" x14ac:dyDescent="0.2">
      <c r="A26" s="76" t="s">
        <v>838</v>
      </c>
      <c r="B26" s="110">
        <f t="shared" si="0"/>
        <v>71.274720971215984</v>
      </c>
      <c r="C26" s="110">
        <f t="shared" si="1"/>
        <v>55.205255792256253</v>
      </c>
      <c r="D26" s="110">
        <f t="shared" si="2"/>
        <v>79.034949622166238</v>
      </c>
      <c r="E26" s="110">
        <f t="shared" si="3"/>
        <v>110.82272692630134</v>
      </c>
      <c r="F26" s="110">
        <f t="shared" si="4"/>
        <v>118.73923887682034</v>
      </c>
      <c r="G26" s="111"/>
    </row>
    <row r="27" spans="1:7" x14ac:dyDescent="0.2">
      <c r="A27" s="76" t="s">
        <v>839</v>
      </c>
      <c r="B27" s="110">
        <f t="shared" si="0"/>
        <v>3.5715684354807129</v>
      </c>
      <c r="C27" s="110">
        <f t="shared" si="1"/>
        <v>3.8213341626496655</v>
      </c>
      <c r="D27" s="110">
        <f t="shared" si="2"/>
        <v>3.7704659949622163</v>
      </c>
      <c r="E27" s="110">
        <f t="shared" si="3"/>
        <v>3.4284734395244265</v>
      </c>
      <c r="F27" s="110">
        <f t="shared" si="4"/>
        <v>2.0194705929680588</v>
      </c>
    </row>
    <row r="28" spans="1:7" x14ac:dyDescent="0.2">
      <c r="A28" s="76" t="s">
        <v>840</v>
      </c>
      <c r="B28" s="110">
        <f t="shared" si="0"/>
        <v>4.2764832582729584</v>
      </c>
      <c r="C28" s="110">
        <f t="shared" si="1"/>
        <v>4.2023013528222668</v>
      </c>
      <c r="D28" s="110">
        <f t="shared" si="2"/>
        <v>4.192380352644836</v>
      </c>
      <c r="E28" s="110">
        <f t="shared" si="3"/>
        <v>3.1807789040469476</v>
      </c>
      <c r="F28" s="110">
        <f t="shared" si="4"/>
        <v>3.3208624989942872</v>
      </c>
    </row>
    <row r="29" spans="1:7" x14ac:dyDescent="0.2">
      <c r="A29" s="76" t="s">
        <v>841</v>
      </c>
      <c r="B29" s="110">
        <f t="shared" si="0"/>
        <v>7.4916780888975918</v>
      </c>
      <c r="C29" s="110">
        <f t="shared" si="1"/>
        <v>8.350178821334163</v>
      </c>
      <c r="D29" s="110">
        <f t="shared" si="2"/>
        <v>9.9094773299748109</v>
      </c>
      <c r="E29" s="110">
        <f t="shared" si="3"/>
        <v>9.8548128953585863</v>
      </c>
      <c r="F29" s="110">
        <f t="shared" si="4"/>
        <v>11.597875935312576</v>
      </c>
    </row>
    <row r="31" spans="1:7" x14ac:dyDescent="0.2">
      <c r="A31" s="88"/>
    </row>
  </sheetData>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F95CB-5748-48BC-9690-73058113E974}">
  <dimension ref="A1:AA305"/>
  <sheetViews>
    <sheetView zoomScaleNormal="100" workbookViewId="0">
      <pane ySplit="20" topLeftCell="A63" activePane="bottomLeft" state="frozen"/>
      <selection pane="bottomLeft" activeCell="T18" sqref="T18"/>
    </sheetView>
  </sheetViews>
  <sheetFormatPr defaultColWidth="8.7109375" defaultRowHeight="12.75" x14ac:dyDescent="0.2"/>
  <cols>
    <col min="1" max="1" width="34.5703125" style="372" customWidth="1"/>
    <col min="2" max="7" width="8.7109375" style="372"/>
    <col min="8" max="8" width="11.85546875" style="372" customWidth="1"/>
    <col min="9" max="9" width="12.5703125" style="372" customWidth="1"/>
    <col min="10" max="11" width="8.7109375" style="372"/>
    <col min="12" max="13" width="8.7109375" style="113"/>
    <col min="14" max="21" width="8.7109375" style="372"/>
    <col min="22" max="22" width="9" style="372" customWidth="1"/>
    <col min="23" max="23" width="8" style="372" customWidth="1"/>
    <col min="24" max="24" width="10.5703125" style="372" customWidth="1"/>
    <col min="25" max="25" width="8.85546875" style="372" customWidth="1"/>
    <col min="26" max="26" width="15.5703125" style="372" customWidth="1"/>
    <col min="27" max="27" width="11.85546875" style="372" customWidth="1"/>
    <col min="28" max="28" width="10" style="372" bestFit="1" customWidth="1"/>
    <col min="29" max="16384" width="8.7109375" style="372"/>
  </cols>
  <sheetData>
    <row r="1" spans="1:6" x14ac:dyDescent="0.2">
      <c r="A1" s="112" t="s">
        <v>843</v>
      </c>
      <c r="D1" s="90"/>
    </row>
    <row r="2" spans="1:6" x14ac:dyDescent="0.2">
      <c r="A2" s="372" t="s">
        <v>83</v>
      </c>
      <c r="B2" s="100" t="s">
        <v>844</v>
      </c>
    </row>
    <row r="4" spans="1:6" x14ac:dyDescent="0.2">
      <c r="A4" s="352"/>
      <c r="B4" s="191">
        <v>2017</v>
      </c>
      <c r="C4" s="191">
        <v>2018</v>
      </c>
      <c r="D4" s="191">
        <v>2019</v>
      </c>
      <c r="E4" s="191">
        <v>2020</v>
      </c>
      <c r="F4" s="191">
        <v>2021</v>
      </c>
    </row>
    <row r="5" spans="1:6" x14ac:dyDescent="0.2">
      <c r="A5" s="101" t="s">
        <v>699</v>
      </c>
      <c r="B5" s="81">
        <v>1284</v>
      </c>
      <c r="C5" s="81">
        <v>1420</v>
      </c>
      <c r="D5" s="81">
        <v>1625</v>
      </c>
      <c r="E5" s="81">
        <v>1763</v>
      </c>
      <c r="F5" s="81">
        <v>1686.14</v>
      </c>
    </row>
    <row r="6" spans="1:6" x14ac:dyDescent="0.2">
      <c r="A6" s="101" t="s">
        <v>845</v>
      </c>
      <c r="B6" s="81">
        <f>D259</f>
        <v>2000.5091051497943</v>
      </c>
      <c r="C6" s="81">
        <f>G259</f>
        <v>2093.4535842015239</v>
      </c>
      <c r="D6" s="81">
        <f>J259</f>
        <v>2228.1171284634761</v>
      </c>
      <c r="E6" s="81">
        <f>M259</f>
        <v>2227.1930493102659</v>
      </c>
      <c r="F6" s="81">
        <f>P259</f>
        <v>2371.7113202993</v>
      </c>
    </row>
    <row r="7" spans="1:6" x14ac:dyDescent="0.2">
      <c r="A7" s="101" t="s">
        <v>846</v>
      </c>
      <c r="B7" s="127">
        <v>1509.0311466787323</v>
      </c>
      <c r="C7" s="127">
        <v>1602.3247180549711</v>
      </c>
      <c r="D7" s="127">
        <v>1752.036403268999</v>
      </c>
      <c r="E7" s="127">
        <v>1888.3133298133707</v>
      </c>
      <c r="F7" s="127">
        <v>1805.0773413083432</v>
      </c>
    </row>
    <row r="8" spans="1:6" x14ac:dyDescent="0.2">
      <c r="A8" s="101" t="s">
        <v>847</v>
      </c>
      <c r="B8" s="127">
        <v>1929.9229572784761</v>
      </c>
      <c r="C8" s="127">
        <v>2148.4607129576884</v>
      </c>
      <c r="D8" s="127">
        <v>2313.0932985484728</v>
      </c>
      <c r="E8" s="127">
        <v>2257.3764808422948</v>
      </c>
      <c r="F8" s="127">
        <v>2499.3667505244562</v>
      </c>
    </row>
    <row r="19" spans="1:27" x14ac:dyDescent="0.2">
      <c r="A19" s="255" t="s">
        <v>233</v>
      </c>
    </row>
    <row r="20" spans="1:27" ht="102" customHeight="1" x14ac:dyDescent="0.2">
      <c r="A20" s="112"/>
      <c r="B20" s="112"/>
      <c r="C20" s="368" t="s">
        <v>848</v>
      </c>
      <c r="D20" s="369" t="s">
        <v>849</v>
      </c>
      <c r="E20" s="371" t="s">
        <v>850</v>
      </c>
      <c r="F20" s="370" t="s">
        <v>851</v>
      </c>
      <c r="G20" s="371" t="s">
        <v>852</v>
      </c>
      <c r="H20" s="370" t="s">
        <v>853</v>
      </c>
      <c r="I20" s="371" t="s">
        <v>854</v>
      </c>
      <c r="J20" s="370" t="s">
        <v>855</v>
      </c>
      <c r="K20" s="371" t="s">
        <v>856</v>
      </c>
      <c r="L20" s="370" t="s">
        <v>857</v>
      </c>
      <c r="M20" s="371" t="s">
        <v>858</v>
      </c>
      <c r="N20" s="371" t="s">
        <v>859</v>
      </c>
      <c r="O20" s="371" t="s">
        <v>860</v>
      </c>
      <c r="P20" s="370" t="s">
        <v>657</v>
      </c>
      <c r="Q20" s="371" t="s">
        <v>861</v>
      </c>
    </row>
    <row r="21" spans="1:27" x14ac:dyDescent="0.2">
      <c r="A21" s="131" t="s">
        <v>675</v>
      </c>
      <c r="B21" s="377" t="s">
        <v>114</v>
      </c>
      <c r="C21" s="378">
        <v>2017</v>
      </c>
      <c r="D21" s="115">
        <v>103.5</v>
      </c>
      <c r="E21" s="115">
        <v>2772.5002495974236</v>
      </c>
      <c r="F21" s="115">
        <v>143.80000000000001</v>
      </c>
      <c r="G21" s="115">
        <v>1961.5133982382938</v>
      </c>
      <c r="H21" s="115">
        <v>334.1</v>
      </c>
      <c r="I21" s="115">
        <v>1536.7812032325648</v>
      </c>
      <c r="J21" s="115">
        <v>59.9</v>
      </c>
      <c r="K21" s="115">
        <v>1270.6463967723982</v>
      </c>
      <c r="L21" s="116">
        <v>16.100000000000001</v>
      </c>
      <c r="M21" s="116">
        <v>997.37386128364381</v>
      </c>
      <c r="N21" s="115"/>
      <c r="O21" s="115"/>
      <c r="P21" s="115">
        <v>125.9</v>
      </c>
      <c r="Q21" s="115">
        <v>1547.7980937251789</v>
      </c>
      <c r="S21" s="372" t="s">
        <v>862</v>
      </c>
    </row>
    <row r="22" spans="1:27" ht="30.95" customHeight="1" x14ac:dyDescent="0.2">
      <c r="A22" s="131" t="s">
        <v>672</v>
      </c>
      <c r="B22" s="377" t="s">
        <v>114</v>
      </c>
      <c r="C22" s="378">
        <v>2017</v>
      </c>
      <c r="D22" s="115">
        <v>297.399</v>
      </c>
      <c r="E22" s="115">
        <v>2539</v>
      </c>
      <c r="F22" s="115">
        <v>479.30200000000002</v>
      </c>
      <c r="G22" s="115">
        <v>1878</v>
      </c>
      <c r="H22" s="115">
        <v>1105.672</v>
      </c>
      <c r="I22" s="115">
        <v>1350</v>
      </c>
      <c r="J22" s="115">
        <v>89.94</v>
      </c>
      <c r="K22" s="115">
        <v>1059</v>
      </c>
      <c r="L22" s="116">
        <v>66.951999999999998</v>
      </c>
      <c r="M22" s="116">
        <v>1071</v>
      </c>
      <c r="N22" s="115"/>
      <c r="O22" s="115"/>
      <c r="P22" s="115">
        <v>400.37299999999999</v>
      </c>
      <c r="Q22" s="115">
        <v>1299</v>
      </c>
      <c r="S22" s="192" t="s">
        <v>863</v>
      </c>
      <c r="T22" s="192" t="s">
        <v>864</v>
      </c>
      <c r="U22" s="193" t="s">
        <v>865</v>
      </c>
      <c r="V22" s="193" t="s">
        <v>866</v>
      </c>
      <c r="W22" s="193" t="s">
        <v>867</v>
      </c>
      <c r="X22" s="193" t="s">
        <v>868</v>
      </c>
      <c r="Y22" s="193" t="s">
        <v>869</v>
      </c>
      <c r="Z22" s="193" t="s">
        <v>870</v>
      </c>
    </row>
    <row r="23" spans="1:27" x14ac:dyDescent="0.2">
      <c r="A23" s="131" t="s">
        <v>871</v>
      </c>
      <c r="B23" s="377" t="s">
        <v>114</v>
      </c>
      <c r="C23" s="378">
        <v>2017</v>
      </c>
      <c r="D23" s="115">
        <v>121.6</v>
      </c>
      <c r="E23" s="115">
        <v>2829</v>
      </c>
      <c r="F23" s="115">
        <v>230.5</v>
      </c>
      <c r="G23" s="115">
        <v>1898.31</v>
      </c>
      <c r="H23" s="115">
        <v>400.8</v>
      </c>
      <c r="I23" s="115">
        <v>1325.28</v>
      </c>
      <c r="J23" s="115">
        <v>0.4</v>
      </c>
      <c r="K23" s="115">
        <v>1188.33</v>
      </c>
      <c r="L23" s="116">
        <v>9.5</v>
      </c>
      <c r="M23" s="116">
        <v>1015.22</v>
      </c>
      <c r="N23" s="115"/>
      <c r="O23" s="115"/>
      <c r="P23" s="115">
        <v>122.8</v>
      </c>
      <c r="Q23" s="115">
        <v>1266.1300000000001</v>
      </c>
      <c r="S23" s="117" t="s">
        <v>872</v>
      </c>
      <c r="T23" s="118">
        <v>2021</v>
      </c>
      <c r="U23" s="373">
        <f>SUMPRODUCT(E205:E224,D205:D224)/SUM(D205:D224)</f>
        <v>2818.9015387417121</v>
      </c>
      <c r="V23" s="119">
        <f>SUMPRODUCT(G205:G224,F205:F224)/SUM(F205:F224)</f>
        <v>2169.3378479626349</v>
      </c>
      <c r="W23" s="119">
        <f>SUMPRODUCT(I205:I224,H205:H224)/SUM(H205:H224)</f>
        <v>1661.345443760415</v>
      </c>
      <c r="X23" s="119">
        <f>SUMPRODUCT(K205:K224,J205:J224)/SUM(J205:J224)</f>
        <v>1437.1977407513423</v>
      </c>
      <c r="Y23" s="120"/>
      <c r="Z23" s="119">
        <f>SUMPRODUCT(Q205:Q224,P205:P224)/SUM(P205:P224)</f>
        <v>938.60413532561165</v>
      </c>
    </row>
    <row r="24" spans="1:27" x14ac:dyDescent="0.2">
      <c r="A24" s="131" t="s">
        <v>669</v>
      </c>
      <c r="B24" s="377" t="s">
        <v>114</v>
      </c>
      <c r="C24" s="378">
        <v>2017</v>
      </c>
      <c r="D24" s="115">
        <v>47.099999999999994</v>
      </c>
      <c r="E24" s="115">
        <v>1938.1917905166317</v>
      </c>
      <c r="F24" s="115">
        <v>86</v>
      </c>
      <c r="G24" s="115">
        <v>1673.2742248062016</v>
      </c>
      <c r="H24" s="115">
        <v>154.6</v>
      </c>
      <c r="I24" s="115">
        <v>1205.9303579128934</v>
      </c>
      <c r="J24" s="115">
        <v>1.2</v>
      </c>
      <c r="K24" s="121">
        <v>1691.3194444444446</v>
      </c>
      <c r="L24" s="116">
        <v>0.30000000000000004</v>
      </c>
      <c r="M24" s="116">
        <v>1015.5555555555553</v>
      </c>
      <c r="N24" s="115"/>
      <c r="O24" s="115"/>
      <c r="P24" s="115">
        <v>11.1</v>
      </c>
      <c r="Q24" s="115">
        <v>1152.4624624624626</v>
      </c>
      <c r="S24" s="122" t="s">
        <v>873</v>
      </c>
      <c r="T24" s="122">
        <v>2021</v>
      </c>
      <c r="U24" s="123">
        <f>SUMPRODUCT(E225:E250,D225:D250)/SUM(D225:D250)</f>
        <v>3918.3058417185471</v>
      </c>
      <c r="V24" s="123">
        <f>SUMPRODUCT(G225:G250,F225:F250)/SUM(F225:F250)</f>
        <v>2989.6278816843796</v>
      </c>
      <c r="W24" s="123">
        <f>SUMPRODUCT(I225:I250,H225:H250)/SUM(H225:H250)</f>
        <v>2085.5492793243529</v>
      </c>
      <c r="X24" s="123">
        <f>SUMPRODUCT(K225:K250,J225:J250)/SUM(J225:J250)</f>
        <v>1622.0468984039742</v>
      </c>
      <c r="Y24" s="123">
        <f>SUMPRODUCT(O225:O250,N225:N250)/SUM(N225:N250)</f>
        <v>2447.5305510013309</v>
      </c>
      <c r="Z24" s="123">
        <f>SUMPRODUCT(Q225:Q250,P225:P250)/SUM(P225:P250)</f>
        <v>1933.140051014152</v>
      </c>
    </row>
    <row r="25" spans="1:27" x14ac:dyDescent="0.2">
      <c r="A25" s="131" t="s">
        <v>665</v>
      </c>
      <c r="B25" s="377" t="s">
        <v>114</v>
      </c>
      <c r="C25" s="378">
        <v>2017</v>
      </c>
      <c r="D25" s="115">
        <v>164.1</v>
      </c>
      <c r="E25" s="115">
        <v>2366</v>
      </c>
      <c r="F25" s="115">
        <v>301.8</v>
      </c>
      <c r="G25" s="115">
        <v>1720</v>
      </c>
      <c r="H25" s="115">
        <v>505.6</v>
      </c>
      <c r="I25" s="115">
        <v>1294</v>
      </c>
      <c r="J25" s="115">
        <v>6.6</v>
      </c>
      <c r="K25" s="115">
        <v>1100</v>
      </c>
      <c r="L25" s="116">
        <v>9.5</v>
      </c>
      <c r="M25" s="116">
        <v>1049</v>
      </c>
      <c r="N25" s="115"/>
      <c r="O25" s="115"/>
      <c r="P25" s="115">
        <v>340.6</v>
      </c>
      <c r="Q25" s="115">
        <v>1264</v>
      </c>
      <c r="S25" s="117" t="s">
        <v>872</v>
      </c>
      <c r="T25" s="118">
        <v>2020</v>
      </c>
      <c r="U25" s="119">
        <f>SUMPRODUCT(E159:E178,D159:D178)/SUM(D159:D178)</f>
        <v>2738.722173062326</v>
      </c>
      <c r="V25" s="119">
        <f>SUMPRODUCT(G159:G178,F159:F178)/SUM(F159:F178)</f>
        <v>2077.696074751907</v>
      </c>
      <c r="W25" s="119">
        <f>SUMPRODUCT(I159:I178,H159:H178)/SUM(H159:H178)</f>
        <v>1595.222514185818</v>
      </c>
      <c r="X25" s="119">
        <f>SUMPRODUCT(K159:K178,J159:J178)/SUM(J159:J178)</f>
        <v>1393.5324917505989</v>
      </c>
      <c r="Y25" s="120"/>
      <c r="Z25" s="119">
        <f>SUMPRODUCT(Q159:Q178,P159:P178)/SUM(P159:P178)</f>
        <v>1636.3933953162043</v>
      </c>
      <c r="AA25" s="374"/>
    </row>
    <row r="26" spans="1:27" x14ac:dyDescent="0.2">
      <c r="A26" s="131" t="s">
        <v>670</v>
      </c>
      <c r="B26" s="377" t="s">
        <v>114</v>
      </c>
      <c r="C26" s="378">
        <v>2017</v>
      </c>
      <c r="D26" s="115">
        <v>56</v>
      </c>
      <c r="E26" s="115">
        <v>2054</v>
      </c>
      <c r="F26" s="115">
        <v>51</v>
      </c>
      <c r="G26" s="115">
        <v>1457</v>
      </c>
      <c r="H26" s="115">
        <v>191</v>
      </c>
      <c r="I26" s="115">
        <v>1178</v>
      </c>
      <c r="J26" s="115">
        <v>1</v>
      </c>
      <c r="K26" s="115">
        <v>998</v>
      </c>
      <c r="L26" s="116">
        <v>5</v>
      </c>
      <c r="M26" s="116">
        <v>1001</v>
      </c>
      <c r="N26" s="115"/>
      <c r="O26" s="115"/>
      <c r="P26" s="115">
        <v>3</v>
      </c>
      <c r="Q26" s="115">
        <v>1254</v>
      </c>
      <c r="S26" s="122" t="s">
        <v>873</v>
      </c>
      <c r="T26" s="122">
        <v>2020</v>
      </c>
      <c r="U26" s="123">
        <f>SUMPRODUCT(E179:E204,D179:D204)/SUM(D179:D204)</f>
        <v>3553.7752051436828</v>
      </c>
      <c r="V26" s="123">
        <f>SUMPRODUCT(G179:G204,F179:F204)/SUM(F179:F204)</f>
        <v>2739.221197167466</v>
      </c>
      <c r="W26" s="123">
        <f>SUMPRODUCT(I179:I204,H179:H204)/SUM(H179:H204)</f>
        <v>1906.9615234114929</v>
      </c>
      <c r="X26" s="123">
        <f>SUMPRODUCT(K179:K204,J179:J204)/SUM(J179:J204)</f>
        <v>1495.3529907882551</v>
      </c>
      <c r="Y26" s="123">
        <f>SUMPRODUCT(O179:O204,N179:N204)/SUM(N179:N204)</f>
        <v>2086.5544605203922</v>
      </c>
      <c r="Z26" s="123">
        <f>SUMPRODUCT(Q179:Q204,P179:P204)/SUM(P179:P204)</f>
        <v>1762.3935080224801</v>
      </c>
    </row>
    <row r="27" spans="1:27" x14ac:dyDescent="0.2">
      <c r="A27" s="131" t="s">
        <v>679</v>
      </c>
      <c r="B27" s="377" t="s">
        <v>114</v>
      </c>
      <c r="C27" s="378">
        <v>2017</v>
      </c>
      <c r="D27" s="115">
        <v>94</v>
      </c>
      <c r="E27" s="115">
        <v>2304</v>
      </c>
      <c r="F27" s="115">
        <v>157</v>
      </c>
      <c r="G27" s="115">
        <v>1736</v>
      </c>
      <c r="H27" s="115">
        <v>304</v>
      </c>
      <c r="I27" s="115">
        <v>1297</v>
      </c>
      <c r="J27" s="115">
        <v>11</v>
      </c>
      <c r="K27" s="115">
        <v>1041</v>
      </c>
      <c r="L27" s="116">
        <v>26</v>
      </c>
      <c r="M27" s="116">
        <v>1104</v>
      </c>
      <c r="N27" s="115"/>
      <c r="O27" s="115"/>
      <c r="P27" s="115">
        <v>154</v>
      </c>
      <c r="Q27" s="115">
        <v>1401</v>
      </c>
      <c r="S27" s="117" t="s">
        <v>872</v>
      </c>
      <c r="T27" s="118">
        <v>2019</v>
      </c>
      <c r="U27" s="119">
        <f>SUMPRODUCT(E113:E132,D113:D132)/SUM(D113:D132)</f>
        <v>2521.0366275262732</v>
      </c>
      <c r="V27" s="119">
        <f>SUMPRODUCT(G113:G132,F113:F132)/SUM(F113:F132)</f>
        <v>1928.7941970026286</v>
      </c>
      <c r="W27" s="119">
        <f>SUMPRODUCT(I113:I132,H113:H132)/SUM(H113:H132)</f>
        <v>1472.6755374590282</v>
      </c>
      <c r="X27" s="119">
        <f>SUMPRODUCT(K113:K132,J113:J132)/SUM(J113:J132)</f>
        <v>1326.8227132970389</v>
      </c>
      <c r="Y27" s="120"/>
      <c r="Z27" s="119">
        <f>SUMPRODUCT(Q113:Q132,P113:P132)/SUM(P113:P132)</f>
        <v>1510.8529410600268</v>
      </c>
    </row>
    <row r="28" spans="1:27" x14ac:dyDescent="0.2">
      <c r="A28" s="131" t="s">
        <v>673</v>
      </c>
      <c r="B28" s="377" t="s">
        <v>114</v>
      </c>
      <c r="C28" s="378">
        <v>2017</v>
      </c>
      <c r="D28" s="115">
        <v>70.599999999999994</v>
      </c>
      <c r="E28" s="115">
        <v>1894.3059490084988</v>
      </c>
      <c r="F28" s="115">
        <v>147.1</v>
      </c>
      <c r="G28" s="115">
        <v>1599.7286426467256</v>
      </c>
      <c r="H28" s="115">
        <v>301.5</v>
      </c>
      <c r="I28" s="115">
        <v>1232.1235489220564</v>
      </c>
      <c r="J28" s="115">
        <v>0</v>
      </c>
      <c r="K28" s="124" t="s">
        <v>874</v>
      </c>
      <c r="L28" s="116">
        <v>12</v>
      </c>
      <c r="M28" s="116">
        <v>989.21695402298849</v>
      </c>
      <c r="N28" s="115"/>
      <c r="O28" s="115"/>
      <c r="P28" s="115">
        <v>9</v>
      </c>
      <c r="Q28" s="115">
        <v>1047.3796296296296</v>
      </c>
      <c r="S28" s="122" t="s">
        <v>873</v>
      </c>
      <c r="T28" s="122">
        <v>2019</v>
      </c>
      <c r="U28" s="123">
        <f>SUMPRODUCT(E133:E158,D133:D158)/SUM(D133:D158)</f>
        <v>3623.3793251627135</v>
      </c>
      <c r="V28" s="123">
        <f>SUMPRODUCT(G133:G158,F133:F158)/SUM(F133:F158)</f>
        <v>2791.3963803284528</v>
      </c>
      <c r="W28" s="123">
        <f>SUMPRODUCT(I133:I158,H133:H158)/SUM(H133:H158)</f>
        <v>1927.042776310964</v>
      </c>
      <c r="X28" s="123">
        <f>SUMPRODUCT(K133:K158,J133:J158)/SUM(J133:J158)</f>
        <v>1508.3118149084414</v>
      </c>
      <c r="Y28" s="123">
        <f>SUMPRODUCT(O133:O158,N133:N158)/SUM(N133:N158)</f>
        <v>2240.998231622978</v>
      </c>
      <c r="Z28" s="123">
        <f>SUMPRODUCT(Q133:Q158,P133:P158)/SUM(P133:P158)</f>
        <v>1787.4312629572846</v>
      </c>
    </row>
    <row r="29" spans="1:27" x14ac:dyDescent="0.2">
      <c r="A29" s="131" t="s">
        <v>671</v>
      </c>
      <c r="B29" s="377" t="s">
        <v>114</v>
      </c>
      <c r="C29" s="378">
        <v>2017</v>
      </c>
      <c r="D29" s="115">
        <v>20.399999999999999</v>
      </c>
      <c r="E29" s="115">
        <v>1941</v>
      </c>
      <c r="F29" s="115">
        <v>28</v>
      </c>
      <c r="G29" s="115">
        <v>1533</v>
      </c>
      <c r="H29" s="115">
        <v>51.4</v>
      </c>
      <c r="I29" s="115">
        <v>1340</v>
      </c>
      <c r="J29" s="115">
        <v>10.5</v>
      </c>
      <c r="K29" s="115">
        <v>964</v>
      </c>
      <c r="L29" s="116">
        <v>0</v>
      </c>
      <c r="M29" s="125" t="s">
        <v>874</v>
      </c>
      <c r="N29" s="115"/>
      <c r="O29" s="115"/>
      <c r="P29" s="115">
        <v>3.5</v>
      </c>
      <c r="Q29" s="115">
        <v>840</v>
      </c>
      <c r="S29" s="117" t="s">
        <v>872</v>
      </c>
      <c r="T29" s="118">
        <v>2018</v>
      </c>
      <c r="U29" s="119">
        <f>SUMPRODUCT(E67:E86,D67:D86)/SUM(D67:D86)</f>
        <v>2361.3125452555082</v>
      </c>
      <c r="V29" s="119">
        <f>SUMPRODUCT(G67:G86,F67:F86)/SUM(F67:F86)</f>
        <v>1779.7104172726476</v>
      </c>
      <c r="W29" s="119">
        <f>SUMPRODUCT(I67:I86,H67:H86)/SUM(H67:H86)</f>
        <v>1340.4871506392265</v>
      </c>
      <c r="X29" s="119">
        <f>SUMPRODUCT(K67:K86,J67:J86)/SUM(J67:J86)</f>
        <v>1179.233855766721</v>
      </c>
      <c r="Y29" s="120"/>
      <c r="Z29" s="119">
        <f>SUMPRODUCT(Q67:Q86,P67:P86)/SUM(P67:P86)</f>
        <v>1350.8796213407534</v>
      </c>
    </row>
    <row r="30" spans="1:27" x14ac:dyDescent="0.2">
      <c r="A30" s="131" t="s">
        <v>676</v>
      </c>
      <c r="B30" s="377" t="s">
        <v>114</v>
      </c>
      <c r="C30" s="378">
        <v>2017</v>
      </c>
      <c r="D30" s="115">
        <v>24</v>
      </c>
      <c r="E30" s="115">
        <v>2509</v>
      </c>
      <c r="F30" s="115">
        <v>48</v>
      </c>
      <c r="G30" s="115">
        <v>1921</v>
      </c>
      <c r="H30" s="115">
        <v>132</v>
      </c>
      <c r="I30" s="115">
        <v>1385</v>
      </c>
      <c r="J30" s="115">
        <v>11</v>
      </c>
      <c r="K30" s="115">
        <v>1073</v>
      </c>
      <c r="L30" s="116">
        <v>0</v>
      </c>
      <c r="M30" s="125" t="s">
        <v>874</v>
      </c>
      <c r="N30" s="115"/>
      <c r="O30" s="115"/>
      <c r="P30" s="115">
        <v>39</v>
      </c>
      <c r="Q30" s="115">
        <v>1184</v>
      </c>
      <c r="S30" s="122" t="s">
        <v>873</v>
      </c>
      <c r="T30" s="122">
        <v>2018</v>
      </c>
      <c r="U30" s="123">
        <f>SUMPRODUCT(E87:E112,D87:D112)/SUM(D87:D112)</f>
        <v>3362.0093087297378</v>
      </c>
      <c r="V30" s="123">
        <f>SUMPRODUCT(G87:G112,F87:F112)/SUM(F87:F112)</f>
        <v>2587.7198533948576</v>
      </c>
      <c r="W30" s="123">
        <f>SUMPRODUCT(I87:I112,H87:H112)/SUM(H87:H112)</f>
        <v>1734.6684005105596</v>
      </c>
      <c r="X30" s="123">
        <f>SUMPRODUCT(K87:K112,J87:J112)/SUM(J87:J112)</f>
        <v>1347.0021694350812</v>
      </c>
      <c r="Y30" s="123">
        <f>SUMPRODUCT(O87:O112,N87:N112)/SUM(N87:N112)</f>
        <v>2180.0833658282427</v>
      </c>
      <c r="Z30" s="123">
        <f>SUMPRODUCT(Q87:Q112,P87:P112)/SUM(P87:P112)</f>
        <v>1679.2811798476528</v>
      </c>
    </row>
    <row r="31" spans="1:27" x14ac:dyDescent="0.2">
      <c r="A31" s="131" t="s">
        <v>668</v>
      </c>
      <c r="B31" s="377" t="s">
        <v>114</v>
      </c>
      <c r="C31" s="378">
        <v>2017</v>
      </c>
      <c r="D31" s="115">
        <v>27</v>
      </c>
      <c r="E31" s="115">
        <v>1721.2443946188341</v>
      </c>
      <c r="F31" s="115">
        <v>25</v>
      </c>
      <c r="G31" s="115">
        <v>1532.2617603450601</v>
      </c>
      <c r="H31" s="115">
        <v>71</v>
      </c>
      <c r="I31" s="115">
        <v>1175.8067925591881</v>
      </c>
      <c r="J31" s="115">
        <v>1</v>
      </c>
      <c r="K31" s="115">
        <v>1084.3495934959351</v>
      </c>
      <c r="L31" s="116">
        <v>0</v>
      </c>
      <c r="M31" s="125" t="s">
        <v>874</v>
      </c>
      <c r="N31" s="115"/>
      <c r="O31" s="115"/>
      <c r="P31" s="115">
        <v>16</v>
      </c>
      <c r="Q31" s="115">
        <v>1132.2189092600818</v>
      </c>
      <c r="S31" s="117" t="s">
        <v>872</v>
      </c>
      <c r="T31" s="118">
        <v>2017</v>
      </c>
      <c r="U31" s="119">
        <f>SUMPRODUCT(E21:E40,D21:D40)/SUM(D21:D40)</f>
        <v>2228.347255999719</v>
      </c>
      <c r="V31" s="373">
        <f>SUMPRODUCT(G21:G40,F21:F40)/SUM(F21:F40)</f>
        <v>1700.2598458803066</v>
      </c>
      <c r="W31" s="119">
        <f>SUMPRODUCT(I21:I40,H21:H40)/SUM(H21:H40)</f>
        <v>1268.041020692574</v>
      </c>
      <c r="X31" s="119">
        <f>SUMPRODUCT(K21:K40,J21:J40)/SUM(J21:J40)</f>
        <v>1087.3169266691991</v>
      </c>
      <c r="Y31" s="120"/>
      <c r="Z31" s="119">
        <f>SUMPRODUCT(Q21:Q40,P21:P40)/SUM(P21:P40)</f>
        <v>1261.1906841518626</v>
      </c>
    </row>
    <row r="32" spans="1:27" x14ac:dyDescent="0.2">
      <c r="A32" s="131" t="s">
        <v>660</v>
      </c>
      <c r="B32" s="377" t="s">
        <v>114</v>
      </c>
      <c r="C32" s="378">
        <v>2017</v>
      </c>
      <c r="D32" s="115">
        <v>30</v>
      </c>
      <c r="E32" s="115">
        <v>1537</v>
      </c>
      <c r="F32" s="115">
        <v>24</v>
      </c>
      <c r="G32" s="115">
        <v>1441</v>
      </c>
      <c r="H32" s="115">
        <v>61</v>
      </c>
      <c r="I32" s="115">
        <v>1006</v>
      </c>
      <c r="J32" s="115">
        <v>2</v>
      </c>
      <c r="K32" s="115">
        <v>754</v>
      </c>
      <c r="L32" s="116">
        <v>0</v>
      </c>
      <c r="M32" s="125" t="s">
        <v>874</v>
      </c>
      <c r="N32" s="115"/>
      <c r="O32" s="115"/>
      <c r="P32" s="115">
        <v>0</v>
      </c>
      <c r="Q32" s="124" t="s">
        <v>874</v>
      </c>
      <c r="S32" s="122" t="s">
        <v>873</v>
      </c>
      <c r="T32" s="122">
        <v>2017</v>
      </c>
      <c r="U32" s="123">
        <f>SUMPRODUCT(E41:E66,D41:D66)/SUM(D41:D66)</f>
        <v>3056.1470671045536</v>
      </c>
      <c r="V32" s="123">
        <f>SUMPRODUCT(G41:G66,F41:F66)/SUM(F41:F66)</f>
        <v>2339.0973971747376</v>
      </c>
      <c r="W32" s="123">
        <f>SUMPRODUCT(I41:I66,H41:H66)/SUM(H41:H66)</f>
        <v>1590.6363725759518</v>
      </c>
      <c r="X32" s="123">
        <f>SUMPRODUCT(K41:K66,J41:J66)/SUM(J41:J66)</f>
        <v>1203.6002475540415</v>
      </c>
      <c r="Y32" s="123">
        <f>SUMPRODUCT(O41:O66,N41:N66)/SUM(N41:N66)</f>
        <v>1793.5154857732568</v>
      </c>
      <c r="Z32" s="123">
        <f>SUMPRODUCT(Q41:Q66,P41:P66)/SUM(P41:P66)</f>
        <v>1596.5411734883151</v>
      </c>
    </row>
    <row r="33" spans="1:19" x14ac:dyDescent="0.2">
      <c r="A33" s="131" t="s">
        <v>677</v>
      </c>
      <c r="B33" s="377" t="s">
        <v>114</v>
      </c>
      <c r="C33" s="378">
        <v>2017</v>
      </c>
      <c r="D33" s="115">
        <v>37.799999999999997</v>
      </c>
      <c r="E33" s="115">
        <v>1395</v>
      </c>
      <c r="F33" s="115">
        <v>40.299999999999997</v>
      </c>
      <c r="G33" s="115">
        <v>1294</v>
      </c>
      <c r="H33" s="115">
        <v>86.7</v>
      </c>
      <c r="I33" s="115">
        <v>1084</v>
      </c>
      <c r="J33" s="115">
        <v>15.7</v>
      </c>
      <c r="K33" s="115">
        <v>966</v>
      </c>
      <c r="L33" s="116">
        <v>0</v>
      </c>
      <c r="M33" s="125" t="s">
        <v>874</v>
      </c>
      <c r="N33" s="115"/>
      <c r="O33" s="115"/>
      <c r="P33" s="115">
        <v>11.3</v>
      </c>
      <c r="Q33" s="115">
        <v>1119</v>
      </c>
    </row>
    <row r="34" spans="1:19" x14ac:dyDescent="0.2">
      <c r="A34" s="131" t="s">
        <v>664</v>
      </c>
      <c r="B34" s="377" t="s">
        <v>114</v>
      </c>
      <c r="C34" s="378">
        <v>2017</v>
      </c>
      <c r="D34" s="115">
        <v>67</v>
      </c>
      <c r="E34" s="115">
        <v>1948</v>
      </c>
      <c r="F34" s="115">
        <v>123</v>
      </c>
      <c r="G34" s="115">
        <v>1587</v>
      </c>
      <c r="H34" s="115">
        <v>252</v>
      </c>
      <c r="I34" s="115">
        <v>1195</v>
      </c>
      <c r="J34" s="115">
        <v>1</v>
      </c>
      <c r="K34" s="115">
        <v>891</v>
      </c>
      <c r="L34" s="116">
        <v>6</v>
      </c>
      <c r="M34" s="116">
        <v>1029</v>
      </c>
      <c r="N34" s="115"/>
      <c r="O34" s="115"/>
      <c r="P34" s="115">
        <v>77</v>
      </c>
      <c r="Q34" s="115">
        <v>839</v>
      </c>
      <c r="S34" s="126"/>
    </row>
    <row r="35" spans="1:19" x14ac:dyDescent="0.2">
      <c r="A35" s="131" t="s">
        <v>875</v>
      </c>
      <c r="B35" s="377" t="s">
        <v>114</v>
      </c>
      <c r="C35" s="378">
        <v>2017</v>
      </c>
      <c r="D35" s="115">
        <v>53</v>
      </c>
      <c r="E35" s="115">
        <v>1533</v>
      </c>
      <c r="F35" s="115">
        <v>91</v>
      </c>
      <c r="G35" s="115">
        <v>1347</v>
      </c>
      <c r="H35" s="115">
        <v>170</v>
      </c>
      <c r="I35" s="115">
        <v>1162</v>
      </c>
      <c r="J35" s="115">
        <v>13</v>
      </c>
      <c r="K35" s="115">
        <v>1058</v>
      </c>
      <c r="L35" s="116">
        <v>3</v>
      </c>
      <c r="M35" s="116">
        <v>843</v>
      </c>
      <c r="N35" s="115"/>
      <c r="O35" s="115"/>
      <c r="P35" s="115">
        <v>5</v>
      </c>
      <c r="Q35" s="115">
        <v>890</v>
      </c>
    </row>
    <row r="36" spans="1:19" x14ac:dyDescent="0.2">
      <c r="A36" s="131" t="s">
        <v>674</v>
      </c>
      <c r="B36" s="377" t="s">
        <v>114</v>
      </c>
      <c r="C36" s="378">
        <v>2017</v>
      </c>
      <c r="D36" s="115">
        <v>69</v>
      </c>
      <c r="E36" s="115">
        <v>1742</v>
      </c>
      <c r="F36" s="115">
        <v>137</v>
      </c>
      <c r="G36" s="115">
        <v>1566</v>
      </c>
      <c r="H36" s="115">
        <v>302</v>
      </c>
      <c r="I36" s="115">
        <v>1163</v>
      </c>
      <c r="J36" s="115">
        <v>2</v>
      </c>
      <c r="K36" s="115">
        <v>964</v>
      </c>
      <c r="L36" s="116">
        <v>7</v>
      </c>
      <c r="M36" s="116">
        <v>948</v>
      </c>
      <c r="N36" s="115"/>
      <c r="O36" s="115"/>
      <c r="P36" s="115">
        <v>14</v>
      </c>
      <c r="Q36" s="115">
        <v>1111</v>
      </c>
    </row>
    <row r="37" spans="1:19" x14ac:dyDescent="0.2">
      <c r="A37" s="131" t="s">
        <v>663</v>
      </c>
      <c r="B37" s="377" t="s">
        <v>114</v>
      </c>
      <c r="C37" s="378">
        <v>2017</v>
      </c>
      <c r="D37" s="115">
        <v>56.5</v>
      </c>
      <c r="E37" s="115">
        <v>2153</v>
      </c>
      <c r="F37" s="115">
        <v>134.4</v>
      </c>
      <c r="G37" s="115">
        <v>1555</v>
      </c>
      <c r="H37" s="115">
        <v>305.8</v>
      </c>
      <c r="I37" s="115">
        <v>1154</v>
      </c>
      <c r="J37" s="115">
        <v>10.8</v>
      </c>
      <c r="K37" s="115">
        <v>970</v>
      </c>
      <c r="L37" s="116">
        <v>24.2</v>
      </c>
      <c r="M37" s="116">
        <v>975</v>
      </c>
      <c r="N37" s="115"/>
      <c r="O37" s="115"/>
      <c r="P37" s="115">
        <v>27.4</v>
      </c>
      <c r="Q37" s="115">
        <v>959</v>
      </c>
    </row>
    <row r="38" spans="1:19" x14ac:dyDescent="0.2">
      <c r="A38" s="131" t="s">
        <v>678</v>
      </c>
      <c r="B38" s="377" t="s">
        <v>114</v>
      </c>
      <c r="C38" s="378">
        <v>2017</v>
      </c>
      <c r="D38" s="115">
        <v>17</v>
      </c>
      <c r="E38" s="115">
        <v>1610.0644354683593</v>
      </c>
      <c r="F38" s="115">
        <v>25</v>
      </c>
      <c r="G38" s="115">
        <v>1361.8244616009754</v>
      </c>
      <c r="H38" s="115">
        <v>59</v>
      </c>
      <c r="I38" s="115">
        <v>1089.5773497775526</v>
      </c>
      <c r="J38" s="115">
        <v>15</v>
      </c>
      <c r="K38" s="115">
        <v>953.90820268120888</v>
      </c>
      <c r="L38" s="116">
        <v>0</v>
      </c>
      <c r="M38" s="125" t="s">
        <v>874</v>
      </c>
      <c r="N38" s="115"/>
      <c r="O38" s="115"/>
      <c r="P38" s="115">
        <v>5</v>
      </c>
      <c r="Q38" s="115">
        <v>893.21789321789322</v>
      </c>
    </row>
    <row r="39" spans="1:19" x14ac:dyDescent="0.2">
      <c r="A39" s="131" t="s">
        <v>876</v>
      </c>
      <c r="B39" s="377" t="s">
        <v>114</v>
      </c>
      <c r="C39" s="378">
        <v>2017</v>
      </c>
      <c r="D39" s="115">
        <v>34</v>
      </c>
      <c r="E39" s="115">
        <v>2099</v>
      </c>
      <c r="F39" s="115">
        <v>72</v>
      </c>
      <c r="G39" s="115">
        <v>1559</v>
      </c>
      <c r="H39" s="115">
        <v>137</v>
      </c>
      <c r="I39" s="115">
        <v>1148</v>
      </c>
      <c r="J39" s="115">
        <v>0</v>
      </c>
      <c r="K39" s="115" t="s">
        <v>874</v>
      </c>
      <c r="L39" s="116">
        <v>0</v>
      </c>
      <c r="M39" s="116" t="s">
        <v>874</v>
      </c>
      <c r="N39" s="115"/>
      <c r="O39" s="115"/>
      <c r="P39" s="115">
        <v>47</v>
      </c>
      <c r="Q39" s="115">
        <v>885</v>
      </c>
    </row>
    <row r="40" spans="1:19" x14ac:dyDescent="0.2">
      <c r="A40" s="131" t="s">
        <v>661</v>
      </c>
      <c r="B40" s="377" t="s">
        <v>114</v>
      </c>
      <c r="C40" s="378">
        <v>2017</v>
      </c>
      <c r="D40" s="115">
        <v>59.5</v>
      </c>
      <c r="E40" s="115">
        <v>1707.09</v>
      </c>
      <c r="F40" s="115">
        <v>99.6</v>
      </c>
      <c r="G40" s="115">
        <v>1429.62</v>
      </c>
      <c r="H40" s="115">
        <v>322.60000000000002</v>
      </c>
      <c r="I40" s="115">
        <v>1149.3499999999999</v>
      </c>
      <c r="J40" s="115">
        <v>3.6</v>
      </c>
      <c r="K40" s="115">
        <v>930.12</v>
      </c>
      <c r="L40" s="116">
        <v>7.7</v>
      </c>
      <c r="M40" s="116">
        <v>851.42</v>
      </c>
      <c r="N40" s="115"/>
      <c r="O40" s="115"/>
      <c r="P40" s="115">
        <v>30.9</v>
      </c>
      <c r="Q40" s="115">
        <v>1301.97</v>
      </c>
    </row>
    <row r="41" spans="1:19" x14ac:dyDescent="0.2">
      <c r="A41" s="131" t="s">
        <v>877</v>
      </c>
      <c r="B41" s="377" t="s">
        <v>105</v>
      </c>
      <c r="C41" s="378">
        <v>2017</v>
      </c>
      <c r="D41" s="115">
        <v>509.49099999999999</v>
      </c>
      <c r="E41" s="115">
        <v>2975.72</v>
      </c>
      <c r="F41" s="115">
        <v>814.54300000000001</v>
      </c>
      <c r="G41" s="115">
        <v>2339.2199999999998</v>
      </c>
      <c r="H41" s="115">
        <v>1675.3530000000001</v>
      </c>
      <c r="I41" s="115">
        <v>1627.77</v>
      </c>
      <c r="J41" s="115">
        <v>297.21600000000001</v>
      </c>
      <c r="K41" s="115">
        <v>1244.1400000000001</v>
      </c>
      <c r="L41" s="116">
        <v>376.44</v>
      </c>
      <c r="M41" s="116">
        <v>1400.43</v>
      </c>
      <c r="N41" s="115">
        <v>156.97</v>
      </c>
      <c r="O41" s="115">
        <v>1765.22</v>
      </c>
      <c r="P41" s="115">
        <v>887.07299999999998</v>
      </c>
      <c r="Q41" s="115">
        <v>1526.14</v>
      </c>
    </row>
    <row r="42" spans="1:19" x14ac:dyDescent="0.2">
      <c r="A42" s="131" t="s">
        <v>878</v>
      </c>
      <c r="B42" s="377" t="s">
        <v>105</v>
      </c>
      <c r="C42" s="378">
        <v>2017</v>
      </c>
      <c r="D42" s="115">
        <v>50.01</v>
      </c>
      <c r="E42" s="115">
        <v>2358.1799999999998</v>
      </c>
      <c r="F42" s="115">
        <v>129.08000000000001</v>
      </c>
      <c r="G42" s="115">
        <v>1857.25</v>
      </c>
      <c r="H42" s="115">
        <v>390.12</v>
      </c>
      <c r="I42" s="115">
        <v>1298.02</v>
      </c>
      <c r="J42" s="115">
        <v>10.29</v>
      </c>
      <c r="K42" s="115">
        <v>936.48</v>
      </c>
      <c r="L42" s="116">
        <v>15.79</v>
      </c>
      <c r="M42" s="116">
        <v>1041.71</v>
      </c>
      <c r="N42" s="115">
        <v>47.07</v>
      </c>
      <c r="O42" s="115">
        <v>1690.35</v>
      </c>
      <c r="P42" s="115">
        <v>96.95</v>
      </c>
      <c r="Q42" s="115">
        <v>1350.5</v>
      </c>
    </row>
    <row r="43" spans="1:19" x14ac:dyDescent="0.2">
      <c r="A43" s="131" t="s">
        <v>879</v>
      </c>
      <c r="B43" s="377" t="s">
        <v>105</v>
      </c>
      <c r="C43" s="378">
        <v>2017</v>
      </c>
      <c r="D43" s="115">
        <v>28.84</v>
      </c>
      <c r="E43" s="115">
        <v>1986.69</v>
      </c>
      <c r="F43" s="115">
        <v>96.45</v>
      </c>
      <c r="G43" s="115">
        <v>1964.5</v>
      </c>
      <c r="H43" s="115">
        <v>260.02</v>
      </c>
      <c r="I43" s="115">
        <v>1356.29</v>
      </c>
      <c r="J43" s="115">
        <v>5.94</v>
      </c>
      <c r="K43" s="115">
        <v>1155.75</v>
      </c>
      <c r="L43" s="116">
        <v>15.55</v>
      </c>
      <c r="M43" s="116">
        <v>1038.6199999999999</v>
      </c>
      <c r="N43" s="115">
        <v>0</v>
      </c>
      <c r="O43" s="124" t="s">
        <v>874</v>
      </c>
      <c r="P43" s="115">
        <v>41.28</v>
      </c>
      <c r="Q43" s="115">
        <v>1388.92</v>
      </c>
    </row>
    <row r="44" spans="1:19" x14ac:dyDescent="0.2">
      <c r="A44" s="131" t="s">
        <v>880</v>
      </c>
      <c r="B44" s="377" t="s">
        <v>105</v>
      </c>
      <c r="C44" s="378">
        <v>2017</v>
      </c>
      <c r="D44" s="127">
        <v>215</v>
      </c>
      <c r="E44" s="127">
        <v>4216.53</v>
      </c>
      <c r="F44" s="127">
        <v>397</v>
      </c>
      <c r="G44" s="127">
        <v>2953.91</v>
      </c>
      <c r="H44" s="127">
        <v>703</v>
      </c>
      <c r="I44" s="127">
        <v>1952.97</v>
      </c>
      <c r="J44" s="127">
        <v>117</v>
      </c>
      <c r="K44" s="127">
        <v>1445.43</v>
      </c>
      <c r="L44" s="128">
        <v>136</v>
      </c>
      <c r="M44" s="128">
        <v>1501.94</v>
      </c>
      <c r="N44" s="127">
        <v>60</v>
      </c>
      <c r="O44" s="127">
        <v>2202.8200000000002</v>
      </c>
      <c r="P44" s="127">
        <v>490</v>
      </c>
      <c r="Q44" s="127">
        <v>1686.67</v>
      </c>
    </row>
    <row r="45" spans="1:19" x14ac:dyDescent="0.2">
      <c r="A45" s="131" t="s">
        <v>881</v>
      </c>
      <c r="B45" s="377" t="s">
        <v>105</v>
      </c>
      <c r="C45" s="378">
        <v>2017</v>
      </c>
      <c r="D45" s="115">
        <v>138.58600000000001</v>
      </c>
      <c r="E45" s="115">
        <v>3383.83</v>
      </c>
      <c r="F45" s="115">
        <v>251.89</v>
      </c>
      <c r="G45" s="115">
        <v>2282.36</v>
      </c>
      <c r="H45" s="115">
        <v>654.72</v>
      </c>
      <c r="I45" s="115">
        <v>1571.84</v>
      </c>
      <c r="J45" s="115">
        <v>76.400999999999996</v>
      </c>
      <c r="K45" s="115">
        <v>1061.29</v>
      </c>
      <c r="L45" s="116">
        <v>71.224999999999994</v>
      </c>
      <c r="M45" s="116">
        <v>1056.8599999999999</v>
      </c>
      <c r="N45" s="115">
        <v>145.048</v>
      </c>
      <c r="O45" s="115">
        <v>1553.48</v>
      </c>
      <c r="P45" s="115">
        <v>250.71700000000001</v>
      </c>
      <c r="Q45" s="115">
        <v>1344.55</v>
      </c>
    </row>
    <row r="46" spans="1:19" x14ac:dyDescent="0.2">
      <c r="A46" s="131" t="s">
        <v>882</v>
      </c>
      <c r="B46" s="377" t="s">
        <v>105</v>
      </c>
      <c r="C46" s="378">
        <v>2017</v>
      </c>
      <c r="D46" s="115">
        <v>34</v>
      </c>
      <c r="E46" s="115">
        <v>2974.82</v>
      </c>
      <c r="F46" s="115">
        <v>37</v>
      </c>
      <c r="G46" s="115">
        <v>2284.16</v>
      </c>
      <c r="H46" s="115">
        <v>140</v>
      </c>
      <c r="I46" s="115">
        <v>1522.69</v>
      </c>
      <c r="J46" s="115">
        <v>52</v>
      </c>
      <c r="K46" s="115">
        <v>1296.8499999999999</v>
      </c>
      <c r="L46" s="116">
        <v>0</v>
      </c>
      <c r="M46" s="125" t="s">
        <v>874</v>
      </c>
      <c r="N46" s="115">
        <v>0</v>
      </c>
      <c r="O46" s="124" t="s">
        <v>874</v>
      </c>
      <c r="P46" s="115">
        <v>20</v>
      </c>
      <c r="Q46" s="115">
        <v>1001.68</v>
      </c>
    </row>
    <row r="47" spans="1:19" x14ac:dyDescent="0.2">
      <c r="A47" s="131" t="s">
        <v>883</v>
      </c>
      <c r="B47" s="377" t="s">
        <v>105</v>
      </c>
      <c r="C47" s="378">
        <v>2017</v>
      </c>
      <c r="D47" s="115">
        <v>37.11</v>
      </c>
      <c r="E47" s="115">
        <v>2663.01</v>
      </c>
      <c r="F47" s="115">
        <v>115.75</v>
      </c>
      <c r="G47" s="115">
        <v>2232.23</v>
      </c>
      <c r="H47" s="115">
        <v>306.01</v>
      </c>
      <c r="I47" s="115">
        <v>1448.99</v>
      </c>
      <c r="J47" s="115">
        <v>0.08</v>
      </c>
      <c r="K47" s="115">
        <v>939.89</v>
      </c>
      <c r="L47" s="116">
        <v>1.84</v>
      </c>
      <c r="M47" s="116">
        <v>704.91</v>
      </c>
      <c r="N47" s="115">
        <v>23.15</v>
      </c>
      <c r="O47" s="115">
        <v>2193.0700000000002</v>
      </c>
      <c r="P47" s="115">
        <v>44.45</v>
      </c>
      <c r="Q47" s="115">
        <v>1214.02</v>
      </c>
    </row>
    <row r="48" spans="1:19" x14ac:dyDescent="0.2">
      <c r="A48" s="131" t="s">
        <v>884</v>
      </c>
      <c r="B48" s="377" t="s">
        <v>105</v>
      </c>
      <c r="C48" s="378">
        <v>2017</v>
      </c>
      <c r="D48" s="115">
        <v>31.6</v>
      </c>
      <c r="E48" s="115">
        <v>1958.1</v>
      </c>
      <c r="F48" s="115">
        <v>67.900000000000006</v>
      </c>
      <c r="G48" s="115">
        <v>1879.77</v>
      </c>
      <c r="H48" s="115">
        <v>212.6</v>
      </c>
      <c r="I48" s="115">
        <v>1292.3399999999999</v>
      </c>
      <c r="J48" s="115">
        <v>4.5999999999999996</v>
      </c>
      <c r="K48" s="115">
        <v>822.4</v>
      </c>
      <c r="L48" s="116">
        <v>26.2</v>
      </c>
      <c r="M48" s="116">
        <v>1096.53</v>
      </c>
      <c r="N48" s="115">
        <v>0</v>
      </c>
      <c r="O48" s="124" t="s">
        <v>874</v>
      </c>
      <c r="P48" s="115">
        <v>9.6</v>
      </c>
      <c r="Q48" s="115">
        <v>1488.15</v>
      </c>
    </row>
    <row r="49" spans="1:17" x14ac:dyDescent="0.2">
      <c r="A49" s="131" t="s">
        <v>885</v>
      </c>
      <c r="B49" s="377" t="s">
        <v>105</v>
      </c>
      <c r="C49" s="378">
        <v>2017</v>
      </c>
      <c r="D49" s="115">
        <v>13</v>
      </c>
      <c r="E49" s="115">
        <v>2795.3</v>
      </c>
      <c r="F49" s="115">
        <v>40</v>
      </c>
      <c r="G49" s="115">
        <v>1874.88</v>
      </c>
      <c r="H49" s="115">
        <v>107</v>
      </c>
      <c r="I49" s="115">
        <v>1389.58</v>
      </c>
      <c r="J49" s="115">
        <v>43</v>
      </c>
      <c r="K49" s="115">
        <v>956.49</v>
      </c>
      <c r="L49" s="116">
        <v>11</v>
      </c>
      <c r="M49" s="116">
        <v>741.1</v>
      </c>
      <c r="N49" s="115">
        <v>46</v>
      </c>
      <c r="O49" s="129">
        <v>1801.45</v>
      </c>
      <c r="P49" s="115">
        <v>10</v>
      </c>
      <c r="Q49" s="115">
        <v>1388.6</v>
      </c>
    </row>
    <row r="50" spans="1:17" x14ac:dyDescent="0.2">
      <c r="A50" s="131" t="s">
        <v>886</v>
      </c>
      <c r="B50" s="377" t="s">
        <v>105</v>
      </c>
      <c r="C50" s="378">
        <v>2017</v>
      </c>
      <c r="D50" s="115">
        <v>197</v>
      </c>
      <c r="E50" s="115">
        <v>3471.63</v>
      </c>
      <c r="F50" s="115">
        <v>332</v>
      </c>
      <c r="G50" s="115">
        <v>2492.3000000000002</v>
      </c>
      <c r="H50" s="115">
        <v>898</v>
      </c>
      <c r="I50" s="115">
        <v>1807.13</v>
      </c>
      <c r="J50" s="115">
        <v>73</v>
      </c>
      <c r="K50" s="115">
        <v>1401.41</v>
      </c>
      <c r="L50" s="116">
        <v>13</v>
      </c>
      <c r="M50" s="116">
        <v>1363.7</v>
      </c>
      <c r="N50" s="115">
        <v>12</v>
      </c>
      <c r="O50" s="115">
        <v>2034.23</v>
      </c>
      <c r="P50" s="115">
        <v>469</v>
      </c>
      <c r="Q50" s="115">
        <v>1869.12</v>
      </c>
    </row>
    <row r="51" spans="1:17" x14ac:dyDescent="0.2">
      <c r="A51" s="131" t="s">
        <v>887</v>
      </c>
      <c r="B51" s="377" t="s">
        <v>105</v>
      </c>
      <c r="C51" s="378">
        <v>2017</v>
      </c>
      <c r="D51" s="115">
        <v>72</v>
      </c>
      <c r="E51" s="115">
        <v>3602.9</v>
      </c>
      <c r="F51" s="115">
        <v>103</v>
      </c>
      <c r="G51" s="115">
        <v>2663.01</v>
      </c>
      <c r="H51" s="115">
        <v>242</v>
      </c>
      <c r="I51" s="115">
        <v>1801.45</v>
      </c>
      <c r="J51" s="115">
        <v>19</v>
      </c>
      <c r="K51" s="115">
        <v>1370.67</v>
      </c>
      <c r="L51" s="116">
        <v>0</v>
      </c>
      <c r="M51" s="125" t="s">
        <v>874</v>
      </c>
      <c r="N51" s="115">
        <v>0</v>
      </c>
      <c r="O51" s="124" t="s">
        <v>874</v>
      </c>
      <c r="P51" s="115">
        <v>254</v>
      </c>
      <c r="Q51" s="115">
        <v>1292.3399999999999</v>
      </c>
    </row>
    <row r="52" spans="1:17" x14ac:dyDescent="0.2">
      <c r="A52" s="131" t="s">
        <v>888</v>
      </c>
      <c r="B52" s="377" t="s">
        <v>105</v>
      </c>
      <c r="C52" s="378">
        <v>2017</v>
      </c>
      <c r="D52" s="115">
        <v>57</v>
      </c>
      <c r="E52" s="115">
        <v>2388.88</v>
      </c>
      <c r="F52" s="115">
        <v>160</v>
      </c>
      <c r="G52" s="115">
        <v>2310.5500000000002</v>
      </c>
      <c r="H52" s="115">
        <v>416</v>
      </c>
      <c r="I52" s="115">
        <v>1527.32</v>
      </c>
      <c r="J52" s="115">
        <v>42</v>
      </c>
      <c r="K52" s="115">
        <v>1135.7</v>
      </c>
      <c r="L52" s="116">
        <v>23</v>
      </c>
      <c r="M52" s="116">
        <v>1096.53</v>
      </c>
      <c r="N52" s="115">
        <v>0</v>
      </c>
      <c r="O52" s="124" t="s">
        <v>874</v>
      </c>
      <c r="P52" s="115">
        <v>324</v>
      </c>
      <c r="Q52" s="115">
        <v>1801.45</v>
      </c>
    </row>
    <row r="53" spans="1:17" x14ac:dyDescent="0.2">
      <c r="A53" s="131" t="s">
        <v>889</v>
      </c>
      <c r="B53" s="377" t="s">
        <v>105</v>
      </c>
      <c r="C53" s="378">
        <v>2017</v>
      </c>
      <c r="D53" s="115">
        <v>50</v>
      </c>
      <c r="E53" s="115">
        <v>2666.97</v>
      </c>
      <c r="F53" s="115">
        <v>96</v>
      </c>
      <c r="G53" s="115">
        <v>2176.9299999999998</v>
      </c>
      <c r="H53" s="115">
        <v>411</v>
      </c>
      <c r="I53" s="115">
        <v>1534.64</v>
      </c>
      <c r="J53" s="115">
        <v>18</v>
      </c>
      <c r="K53" s="115">
        <v>1222.9100000000001</v>
      </c>
      <c r="L53" s="116">
        <v>0</v>
      </c>
      <c r="M53" s="125" t="s">
        <v>874</v>
      </c>
      <c r="N53" s="115">
        <v>0</v>
      </c>
      <c r="O53" s="124" t="s">
        <v>874</v>
      </c>
      <c r="P53" s="115">
        <v>1</v>
      </c>
      <c r="Q53" s="115">
        <v>1597.69</v>
      </c>
    </row>
    <row r="54" spans="1:17" x14ac:dyDescent="0.2">
      <c r="A54" s="131" t="s">
        <v>890</v>
      </c>
      <c r="B54" s="377" t="s">
        <v>105</v>
      </c>
      <c r="C54" s="378">
        <v>2017</v>
      </c>
      <c r="D54" s="127">
        <v>60</v>
      </c>
      <c r="E54" s="127">
        <v>2687.76</v>
      </c>
      <c r="F54" s="127">
        <v>104</v>
      </c>
      <c r="G54" s="127">
        <v>1891.01</v>
      </c>
      <c r="H54" s="127">
        <v>261</v>
      </c>
      <c r="I54" s="127">
        <v>1437.75</v>
      </c>
      <c r="J54" s="127">
        <v>99</v>
      </c>
      <c r="K54" s="127">
        <v>1160.96</v>
      </c>
      <c r="L54" s="128">
        <v>1</v>
      </c>
      <c r="M54" s="128">
        <v>2267.08</v>
      </c>
      <c r="N54" s="127">
        <v>0</v>
      </c>
      <c r="O54" s="130" t="s">
        <v>874</v>
      </c>
      <c r="P54" s="127">
        <v>63</v>
      </c>
      <c r="Q54" s="127">
        <v>1580.03</v>
      </c>
    </row>
    <row r="55" spans="1:17" x14ac:dyDescent="0.2">
      <c r="A55" s="131" t="s">
        <v>891</v>
      </c>
      <c r="B55" s="377" t="s">
        <v>105</v>
      </c>
      <c r="C55" s="378">
        <v>2017</v>
      </c>
      <c r="D55" s="115">
        <v>134</v>
      </c>
      <c r="E55" s="115">
        <v>3460</v>
      </c>
      <c r="F55" s="115">
        <v>273</v>
      </c>
      <c r="G55" s="115">
        <v>2698.18</v>
      </c>
      <c r="H55" s="115">
        <v>494</v>
      </c>
      <c r="I55" s="115">
        <v>1741.1</v>
      </c>
      <c r="J55" s="115">
        <v>122</v>
      </c>
      <c r="K55" s="115">
        <v>1143.1400000000001</v>
      </c>
      <c r="L55" s="116">
        <v>3</v>
      </c>
      <c r="M55" s="116">
        <v>1358.92</v>
      </c>
      <c r="N55" s="115">
        <v>6</v>
      </c>
      <c r="O55" s="115">
        <v>3355</v>
      </c>
      <c r="P55" s="115">
        <v>310</v>
      </c>
      <c r="Q55" s="115">
        <v>2025.93</v>
      </c>
    </row>
    <row r="56" spans="1:17" ht="21.6" customHeight="1" x14ac:dyDescent="0.2">
      <c r="A56" s="131" t="s">
        <v>892</v>
      </c>
      <c r="B56" s="377" t="s">
        <v>105</v>
      </c>
      <c r="C56" s="378">
        <v>2017</v>
      </c>
      <c r="D56" s="115">
        <v>89.2</v>
      </c>
      <c r="E56" s="115">
        <v>2702.17</v>
      </c>
      <c r="F56" s="115">
        <v>217.3</v>
      </c>
      <c r="G56" s="115">
        <v>2114.7399999999998</v>
      </c>
      <c r="H56" s="115">
        <v>523.26</v>
      </c>
      <c r="I56" s="115">
        <v>1448.99</v>
      </c>
      <c r="J56" s="115">
        <v>10.36</v>
      </c>
      <c r="K56" s="115">
        <v>1214.02</v>
      </c>
      <c r="L56" s="116">
        <v>0.85</v>
      </c>
      <c r="M56" s="116">
        <v>1018.21</v>
      </c>
      <c r="N56" s="115">
        <v>0</v>
      </c>
      <c r="O56" s="124" t="s">
        <v>874</v>
      </c>
      <c r="P56" s="115">
        <v>233.27</v>
      </c>
      <c r="Q56" s="115">
        <v>1566.48</v>
      </c>
    </row>
    <row r="57" spans="1:17" x14ac:dyDescent="0.2">
      <c r="A57" s="131" t="s">
        <v>893</v>
      </c>
      <c r="B57" s="377" t="s">
        <v>105</v>
      </c>
      <c r="C57" s="378">
        <v>2017</v>
      </c>
      <c r="D57" s="115">
        <v>40</v>
      </c>
      <c r="E57" s="115">
        <v>2188.17</v>
      </c>
      <c r="F57" s="115">
        <v>96</v>
      </c>
      <c r="G57" s="115">
        <v>2028.71</v>
      </c>
      <c r="H57" s="115">
        <v>239</v>
      </c>
      <c r="I57" s="115">
        <v>1494.18</v>
      </c>
      <c r="J57" s="115">
        <v>31</v>
      </c>
      <c r="K57" s="115">
        <v>1136.56</v>
      </c>
      <c r="L57" s="116">
        <v>27.5</v>
      </c>
      <c r="M57" s="116">
        <v>1142.94</v>
      </c>
      <c r="N57" s="115">
        <v>6.5</v>
      </c>
      <c r="O57" s="115">
        <v>1545.88</v>
      </c>
      <c r="P57" s="115">
        <v>38</v>
      </c>
      <c r="Q57" s="115">
        <v>1438.07</v>
      </c>
    </row>
    <row r="58" spans="1:17" x14ac:dyDescent="0.2">
      <c r="A58" s="131" t="s">
        <v>894</v>
      </c>
      <c r="B58" s="377" t="s">
        <v>105</v>
      </c>
      <c r="C58" s="378">
        <v>2017</v>
      </c>
      <c r="D58" s="131">
        <v>58</v>
      </c>
      <c r="E58" s="115">
        <v>2819.66</v>
      </c>
      <c r="F58" s="131">
        <v>119</v>
      </c>
      <c r="G58" s="115">
        <v>2663.01</v>
      </c>
      <c r="H58" s="131">
        <v>302</v>
      </c>
      <c r="I58" s="115">
        <v>1683.96</v>
      </c>
      <c r="J58" s="131">
        <v>17</v>
      </c>
      <c r="K58" s="115">
        <v>1096.53</v>
      </c>
      <c r="L58" s="132">
        <v>1</v>
      </c>
      <c r="M58" s="116">
        <v>939.89</v>
      </c>
      <c r="N58" s="131">
        <v>0</v>
      </c>
      <c r="O58" s="133" t="s">
        <v>874</v>
      </c>
      <c r="P58" s="131">
        <v>36</v>
      </c>
      <c r="Q58" s="115">
        <v>1409.83</v>
      </c>
    </row>
    <row r="59" spans="1:17" x14ac:dyDescent="0.2">
      <c r="A59" s="131" t="s">
        <v>895</v>
      </c>
      <c r="B59" s="377" t="s">
        <v>105</v>
      </c>
      <c r="C59" s="378">
        <v>2017</v>
      </c>
      <c r="D59" s="115">
        <v>81</v>
      </c>
      <c r="E59" s="115">
        <v>3211.28</v>
      </c>
      <c r="F59" s="115">
        <v>124</v>
      </c>
      <c r="G59" s="115">
        <v>2467.1999999999998</v>
      </c>
      <c r="H59" s="115">
        <v>352</v>
      </c>
      <c r="I59" s="115">
        <v>1683.96</v>
      </c>
      <c r="J59" s="115">
        <v>1</v>
      </c>
      <c r="K59" s="115">
        <v>1331.51</v>
      </c>
      <c r="L59" s="116">
        <v>7</v>
      </c>
      <c r="M59" s="116">
        <v>1370.67</v>
      </c>
      <c r="N59" s="115">
        <v>52</v>
      </c>
      <c r="O59" s="115">
        <v>1801.45</v>
      </c>
      <c r="P59" s="115">
        <v>130</v>
      </c>
      <c r="Q59" s="115">
        <v>1527.32</v>
      </c>
    </row>
    <row r="60" spans="1:17" x14ac:dyDescent="0.2">
      <c r="A60" s="131" t="s">
        <v>896</v>
      </c>
      <c r="B60" s="377" t="s">
        <v>105</v>
      </c>
      <c r="C60" s="378">
        <v>2017</v>
      </c>
      <c r="D60" s="115">
        <v>56</v>
      </c>
      <c r="E60" s="115">
        <v>2339.5700000000002</v>
      </c>
      <c r="F60" s="115">
        <v>125</v>
      </c>
      <c r="G60" s="115">
        <v>2040.38</v>
      </c>
      <c r="H60" s="115">
        <v>260</v>
      </c>
      <c r="I60" s="115">
        <v>1421.77</v>
      </c>
      <c r="J60" s="115">
        <v>53</v>
      </c>
      <c r="K60" s="115">
        <v>1076.01</v>
      </c>
      <c r="L60" s="116">
        <v>0</v>
      </c>
      <c r="M60" s="125" t="s">
        <v>874</v>
      </c>
      <c r="N60" s="115">
        <v>0</v>
      </c>
      <c r="O60" s="124" t="s">
        <v>874</v>
      </c>
      <c r="P60" s="115">
        <v>182</v>
      </c>
      <c r="Q60" s="115">
        <v>1218.8399999999999</v>
      </c>
    </row>
    <row r="61" spans="1:17" x14ac:dyDescent="0.2">
      <c r="A61" s="131" t="s">
        <v>897</v>
      </c>
      <c r="B61" s="377" t="s">
        <v>105</v>
      </c>
      <c r="C61" s="378">
        <v>2017</v>
      </c>
      <c r="D61" s="115">
        <v>46</v>
      </c>
      <c r="E61" s="115">
        <v>1644.8</v>
      </c>
      <c r="F61" s="115">
        <v>59</v>
      </c>
      <c r="G61" s="115">
        <v>1566.48</v>
      </c>
      <c r="H61" s="115">
        <v>154</v>
      </c>
      <c r="I61" s="115">
        <v>1214.02</v>
      </c>
      <c r="J61" s="115">
        <v>1</v>
      </c>
      <c r="K61" s="115">
        <v>1135.7</v>
      </c>
      <c r="L61" s="116">
        <v>2</v>
      </c>
      <c r="M61" s="116">
        <v>861.56</v>
      </c>
      <c r="N61" s="115">
        <v>0</v>
      </c>
      <c r="O61" s="124" t="s">
        <v>874</v>
      </c>
      <c r="P61" s="115">
        <v>9</v>
      </c>
      <c r="Q61" s="115">
        <v>1292.3399999999999</v>
      </c>
    </row>
    <row r="62" spans="1:17" x14ac:dyDescent="0.2">
      <c r="A62" s="131" t="s">
        <v>898</v>
      </c>
      <c r="B62" s="377" t="s">
        <v>105</v>
      </c>
      <c r="C62" s="378">
        <v>2017</v>
      </c>
      <c r="D62" s="115">
        <v>6</v>
      </c>
      <c r="E62" s="121">
        <v>1253.18</v>
      </c>
      <c r="F62" s="115">
        <v>14</v>
      </c>
      <c r="G62" s="121">
        <v>1527.32</v>
      </c>
      <c r="H62" s="115">
        <v>29</v>
      </c>
      <c r="I62" s="115">
        <v>979.05</v>
      </c>
      <c r="J62" s="115">
        <v>11</v>
      </c>
      <c r="K62" s="115">
        <v>783.24</v>
      </c>
      <c r="L62" s="116">
        <v>0</v>
      </c>
      <c r="M62" s="125" t="s">
        <v>874</v>
      </c>
      <c r="N62" s="115">
        <v>0</v>
      </c>
      <c r="O62" s="124" t="s">
        <v>874</v>
      </c>
      <c r="P62" s="115">
        <v>9</v>
      </c>
      <c r="Q62" s="115">
        <v>1331.51</v>
      </c>
    </row>
    <row r="63" spans="1:17" x14ac:dyDescent="0.2">
      <c r="A63" s="131" t="s">
        <v>899</v>
      </c>
      <c r="B63" s="377" t="s">
        <v>105</v>
      </c>
      <c r="C63" s="378">
        <v>2017</v>
      </c>
      <c r="D63" s="115">
        <v>11</v>
      </c>
      <c r="E63" s="115">
        <v>2236.59</v>
      </c>
      <c r="F63" s="115">
        <v>16</v>
      </c>
      <c r="G63" s="115">
        <v>1563.64</v>
      </c>
      <c r="H63" s="115">
        <v>37</v>
      </c>
      <c r="I63" s="115">
        <v>1297.74</v>
      </c>
      <c r="J63" s="115">
        <v>10</v>
      </c>
      <c r="K63" s="115">
        <v>1067.6400000000001</v>
      </c>
      <c r="L63" s="116">
        <v>0</v>
      </c>
      <c r="M63" s="125" t="s">
        <v>874</v>
      </c>
      <c r="N63" s="115">
        <v>0</v>
      </c>
      <c r="O63" s="124" t="s">
        <v>874</v>
      </c>
      <c r="P63" s="115">
        <v>1</v>
      </c>
      <c r="Q63" s="115">
        <v>2859.04</v>
      </c>
    </row>
    <row r="64" spans="1:17" x14ac:dyDescent="0.2">
      <c r="A64" s="131" t="s">
        <v>900</v>
      </c>
      <c r="B64" s="377" t="s">
        <v>105</v>
      </c>
      <c r="C64" s="378">
        <v>2017</v>
      </c>
      <c r="D64" s="115">
        <v>21.655999999999999</v>
      </c>
      <c r="E64" s="115">
        <v>1770.9</v>
      </c>
      <c r="F64" s="115">
        <v>49.506999999999998</v>
      </c>
      <c r="G64" s="115">
        <v>1449.89</v>
      </c>
      <c r="H64" s="115">
        <v>76.936999999999998</v>
      </c>
      <c r="I64" s="115">
        <v>1100.45</v>
      </c>
      <c r="J64" s="115">
        <v>4.0599999999999996</v>
      </c>
      <c r="K64" s="115">
        <v>866.07</v>
      </c>
      <c r="L64" s="116">
        <v>0</v>
      </c>
      <c r="M64" s="125" t="s">
        <v>874</v>
      </c>
      <c r="N64" s="115">
        <v>1.468</v>
      </c>
      <c r="O64" s="115">
        <v>1031.1300000000001</v>
      </c>
      <c r="P64" s="115">
        <v>2.5720000000000001</v>
      </c>
      <c r="Q64" s="115">
        <v>1054.8699999999999</v>
      </c>
    </row>
    <row r="65" spans="1:25" x14ac:dyDescent="0.2">
      <c r="A65" s="131" t="s">
        <v>901</v>
      </c>
      <c r="B65" s="377" t="s">
        <v>105</v>
      </c>
      <c r="C65" s="378">
        <v>2017</v>
      </c>
      <c r="D65" s="115">
        <v>5</v>
      </c>
      <c r="E65" s="115">
        <v>1671.59</v>
      </c>
      <c r="F65" s="115">
        <v>14</v>
      </c>
      <c r="G65" s="121">
        <v>1788.21</v>
      </c>
      <c r="H65" s="115">
        <v>36</v>
      </c>
      <c r="I65" s="115">
        <v>1399.47</v>
      </c>
      <c r="J65" s="115">
        <v>26</v>
      </c>
      <c r="K65" s="115">
        <v>1127.3499999999999</v>
      </c>
      <c r="L65" s="116">
        <v>0</v>
      </c>
      <c r="M65" s="125" t="s">
        <v>874</v>
      </c>
      <c r="N65" s="115">
        <v>0</v>
      </c>
      <c r="O65" s="124" t="s">
        <v>874</v>
      </c>
      <c r="P65" s="115">
        <v>0</v>
      </c>
      <c r="Q65" s="124" t="s">
        <v>874</v>
      </c>
    </row>
    <row r="66" spans="1:25" x14ac:dyDescent="0.2">
      <c r="A66" s="131" t="s">
        <v>902</v>
      </c>
      <c r="B66" s="377" t="s">
        <v>105</v>
      </c>
      <c r="C66" s="378">
        <v>2017</v>
      </c>
      <c r="D66" s="115">
        <v>5</v>
      </c>
      <c r="E66" s="121">
        <v>2780.5</v>
      </c>
      <c r="F66" s="115">
        <v>13</v>
      </c>
      <c r="G66" s="115">
        <v>2310.5500000000002</v>
      </c>
      <c r="H66" s="115">
        <v>37</v>
      </c>
      <c r="I66" s="115">
        <v>1292.3399999999999</v>
      </c>
      <c r="J66" s="115">
        <v>24</v>
      </c>
      <c r="K66" s="115">
        <v>1096.53</v>
      </c>
      <c r="L66" s="116">
        <v>0</v>
      </c>
      <c r="M66" s="125" t="s">
        <v>874</v>
      </c>
      <c r="N66" s="115">
        <v>0</v>
      </c>
      <c r="O66" s="124" t="s">
        <v>874</v>
      </c>
      <c r="P66" s="115">
        <v>2</v>
      </c>
      <c r="Q66" s="115">
        <v>1409.83</v>
      </c>
    </row>
    <row r="67" spans="1:25" x14ac:dyDescent="0.2">
      <c r="A67" s="131" t="s">
        <v>675</v>
      </c>
      <c r="B67" s="377" t="s">
        <v>114</v>
      </c>
      <c r="C67" s="378">
        <v>2018</v>
      </c>
      <c r="D67" s="115">
        <v>102.709</v>
      </c>
      <c r="E67" s="115">
        <v>3006.2470507290823</v>
      </c>
      <c r="F67" s="115">
        <v>149.84299999999999</v>
      </c>
      <c r="G67" s="115">
        <v>2154.7601600786606</v>
      </c>
      <c r="H67" s="115">
        <v>333.30399999999997</v>
      </c>
      <c r="I67" s="115">
        <v>1647.5372482778484</v>
      </c>
      <c r="J67" s="115">
        <v>66.724999999999994</v>
      </c>
      <c r="K67" s="115">
        <v>1437.4085799925067</v>
      </c>
      <c r="L67" s="116">
        <v>16.692</v>
      </c>
      <c r="M67" s="116">
        <v>1074.5242231807654</v>
      </c>
      <c r="N67" s="115"/>
      <c r="O67" s="115"/>
      <c r="P67" s="115">
        <v>127.274</v>
      </c>
      <c r="Q67" s="115">
        <v>1698.495116834546</v>
      </c>
      <c r="R67" s="375"/>
      <c r="S67" s="375"/>
      <c r="T67" s="115"/>
      <c r="U67" s="115"/>
      <c r="V67" s="115"/>
      <c r="W67" s="115"/>
      <c r="X67" s="115"/>
      <c r="Y67" s="115"/>
    </row>
    <row r="68" spans="1:25" x14ac:dyDescent="0.2">
      <c r="A68" s="131" t="s">
        <v>672</v>
      </c>
      <c r="B68" s="377" t="s">
        <v>114</v>
      </c>
      <c r="C68" s="378">
        <v>2018</v>
      </c>
      <c r="D68" s="115">
        <v>301.2</v>
      </c>
      <c r="E68" s="115">
        <v>2706</v>
      </c>
      <c r="F68" s="115">
        <v>481.9</v>
      </c>
      <c r="G68" s="115">
        <v>1984</v>
      </c>
      <c r="H68" s="115">
        <v>1125.9000000000001</v>
      </c>
      <c r="I68" s="115">
        <v>1465</v>
      </c>
      <c r="J68" s="115">
        <v>100.3</v>
      </c>
      <c r="K68" s="115">
        <v>1129</v>
      </c>
      <c r="L68" s="116">
        <v>68.900000000000006</v>
      </c>
      <c r="M68" s="116">
        <v>1122</v>
      </c>
      <c r="N68" s="115"/>
      <c r="O68" s="115"/>
      <c r="P68" s="115">
        <v>395.8</v>
      </c>
      <c r="Q68" s="115">
        <v>1390</v>
      </c>
      <c r="R68" s="115"/>
      <c r="S68" s="115"/>
      <c r="T68" s="115"/>
      <c r="U68" s="115"/>
      <c r="V68" s="115"/>
      <c r="W68" s="115"/>
      <c r="X68" s="115"/>
      <c r="Y68" s="115"/>
    </row>
    <row r="69" spans="1:25" x14ac:dyDescent="0.2">
      <c r="A69" s="131" t="s">
        <v>871</v>
      </c>
      <c r="B69" s="377" t="s">
        <v>114</v>
      </c>
      <c r="C69" s="378">
        <v>2018</v>
      </c>
      <c r="D69" s="115">
        <v>118.9</v>
      </c>
      <c r="E69" s="115">
        <v>2937.63</v>
      </c>
      <c r="F69" s="115">
        <v>244.8</v>
      </c>
      <c r="G69" s="115">
        <v>2018.16</v>
      </c>
      <c r="H69" s="115">
        <v>384.6</v>
      </c>
      <c r="I69" s="115">
        <v>1394.67</v>
      </c>
      <c r="J69" s="115">
        <v>1.5</v>
      </c>
      <c r="K69" s="115">
        <v>1361.5</v>
      </c>
      <c r="L69" s="116">
        <v>7.3</v>
      </c>
      <c r="M69" s="116">
        <v>1054.76</v>
      </c>
      <c r="N69" s="115"/>
      <c r="O69" s="115"/>
      <c r="P69" s="115">
        <v>123.3</v>
      </c>
      <c r="Q69" s="115">
        <v>1456.43</v>
      </c>
      <c r="R69" s="115"/>
      <c r="S69" s="115"/>
      <c r="T69" s="115"/>
      <c r="U69" s="115"/>
      <c r="V69" s="115"/>
      <c r="W69" s="115"/>
      <c r="X69" s="115"/>
      <c r="Y69" s="115"/>
    </row>
    <row r="70" spans="1:25" x14ac:dyDescent="0.2">
      <c r="A70" s="131" t="s">
        <v>669</v>
      </c>
      <c r="B70" s="377" t="s">
        <v>114</v>
      </c>
      <c r="C70" s="378">
        <v>2018</v>
      </c>
      <c r="D70" s="115">
        <v>45.099999999999994</v>
      </c>
      <c r="E70" s="115">
        <v>2024.3366592756838</v>
      </c>
      <c r="F70" s="115">
        <v>86.9</v>
      </c>
      <c r="G70" s="115">
        <v>1773.9374760260835</v>
      </c>
      <c r="H70" s="115">
        <v>151.19999999999999</v>
      </c>
      <c r="I70" s="115">
        <v>1247.6162918871253</v>
      </c>
      <c r="J70" s="115">
        <v>1.6</v>
      </c>
      <c r="K70" s="115">
        <v>1007.2395833333334</v>
      </c>
      <c r="L70" s="116">
        <v>0.5</v>
      </c>
      <c r="M70" s="116">
        <v>1090</v>
      </c>
      <c r="N70" s="115"/>
      <c r="O70" s="115"/>
      <c r="P70" s="115">
        <v>11.299999999999999</v>
      </c>
      <c r="Q70" s="115">
        <v>1262.5368731563424</v>
      </c>
      <c r="R70" s="115"/>
      <c r="S70" s="115"/>
      <c r="T70" s="115"/>
      <c r="U70" s="115"/>
      <c r="V70" s="115"/>
      <c r="W70" s="115"/>
      <c r="X70" s="115"/>
      <c r="Y70" s="115"/>
    </row>
    <row r="71" spans="1:25" x14ac:dyDescent="0.2">
      <c r="A71" s="131" t="s">
        <v>665</v>
      </c>
      <c r="B71" s="377" t="s">
        <v>114</v>
      </c>
      <c r="C71" s="378">
        <v>2018</v>
      </c>
      <c r="D71" s="115">
        <v>163</v>
      </c>
      <c r="E71" s="115">
        <v>2526</v>
      </c>
      <c r="F71" s="115">
        <v>293</v>
      </c>
      <c r="G71" s="115">
        <v>1765</v>
      </c>
      <c r="H71" s="115">
        <v>498</v>
      </c>
      <c r="I71" s="115">
        <v>1346</v>
      </c>
      <c r="J71" s="115">
        <v>7</v>
      </c>
      <c r="K71" s="115">
        <v>1123</v>
      </c>
      <c r="L71" s="116">
        <v>8</v>
      </c>
      <c r="M71" s="116">
        <v>1067</v>
      </c>
      <c r="N71" s="115"/>
      <c r="O71" s="115"/>
      <c r="P71" s="115">
        <v>355</v>
      </c>
      <c r="Q71" s="115">
        <v>1321</v>
      </c>
      <c r="R71" s="115"/>
      <c r="S71" s="115"/>
      <c r="T71" s="115"/>
      <c r="U71" s="115"/>
      <c r="V71" s="115"/>
      <c r="W71" s="115"/>
      <c r="X71" s="115"/>
      <c r="Y71" s="115"/>
    </row>
    <row r="72" spans="1:25" x14ac:dyDescent="0.2">
      <c r="A72" s="131" t="s">
        <v>670</v>
      </c>
      <c r="B72" s="377" t="s">
        <v>114</v>
      </c>
      <c r="C72" s="378">
        <v>2018</v>
      </c>
      <c r="D72" s="115">
        <v>50</v>
      </c>
      <c r="E72" s="115">
        <v>1934</v>
      </c>
      <c r="F72" s="115">
        <v>55</v>
      </c>
      <c r="G72" s="115">
        <v>1505</v>
      </c>
      <c r="H72" s="115">
        <v>181</v>
      </c>
      <c r="I72" s="115">
        <v>1207</v>
      </c>
      <c r="J72" s="115">
        <v>1</v>
      </c>
      <c r="K72" s="115">
        <v>1156</v>
      </c>
      <c r="L72" s="116">
        <v>6</v>
      </c>
      <c r="M72" s="116">
        <v>982</v>
      </c>
      <c r="N72" s="115"/>
      <c r="O72" s="115"/>
      <c r="P72" s="115">
        <v>3</v>
      </c>
      <c r="Q72" s="121">
        <v>1719</v>
      </c>
      <c r="R72" s="115"/>
      <c r="S72" s="115"/>
      <c r="T72" s="115"/>
      <c r="U72" s="115"/>
      <c r="V72" s="115"/>
      <c r="W72" s="115"/>
      <c r="X72" s="115"/>
      <c r="Y72" s="115"/>
    </row>
    <row r="73" spans="1:25" x14ac:dyDescent="0.2">
      <c r="A73" s="131" t="s">
        <v>679</v>
      </c>
      <c r="B73" s="377" t="s">
        <v>114</v>
      </c>
      <c r="C73" s="378">
        <v>2018</v>
      </c>
      <c r="D73" s="115">
        <v>91</v>
      </c>
      <c r="E73" s="115">
        <v>2546</v>
      </c>
      <c r="F73" s="115">
        <v>156</v>
      </c>
      <c r="G73" s="115">
        <v>1799</v>
      </c>
      <c r="H73" s="115">
        <v>303</v>
      </c>
      <c r="I73" s="115">
        <v>1367</v>
      </c>
      <c r="J73" s="115">
        <v>10</v>
      </c>
      <c r="K73" s="115">
        <v>1130</v>
      </c>
      <c r="L73" s="116">
        <v>29</v>
      </c>
      <c r="M73" s="116">
        <v>1068</v>
      </c>
      <c r="N73" s="115"/>
      <c r="O73" s="115"/>
      <c r="P73" s="115">
        <v>153</v>
      </c>
      <c r="Q73" s="115">
        <v>1412</v>
      </c>
      <c r="R73" s="115"/>
      <c r="S73" s="115"/>
      <c r="T73" s="115"/>
      <c r="U73" s="115"/>
      <c r="V73" s="115"/>
      <c r="W73" s="115"/>
      <c r="X73" s="115"/>
      <c r="Y73" s="115"/>
    </row>
    <row r="74" spans="1:25" x14ac:dyDescent="0.2">
      <c r="A74" s="131" t="s">
        <v>673</v>
      </c>
      <c r="B74" s="377" t="s">
        <v>114</v>
      </c>
      <c r="C74" s="378">
        <v>2018</v>
      </c>
      <c r="D74" s="115">
        <v>67</v>
      </c>
      <c r="E74" s="115">
        <v>1994.5262896825395</v>
      </c>
      <c r="F74" s="115">
        <v>152</v>
      </c>
      <c r="G74" s="115">
        <v>1626.1826544021026</v>
      </c>
      <c r="H74" s="115">
        <v>286</v>
      </c>
      <c r="I74" s="115">
        <v>1277.9480004663635</v>
      </c>
      <c r="J74" s="115">
        <v>0</v>
      </c>
      <c r="K74" s="124" t="s">
        <v>874</v>
      </c>
      <c r="L74" s="116">
        <v>10</v>
      </c>
      <c r="M74" s="116">
        <v>1063.495145631068</v>
      </c>
      <c r="N74" s="115"/>
      <c r="O74" s="115"/>
      <c r="P74" s="115">
        <v>3.8</v>
      </c>
      <c r="Q74" s="115">
        <v>1426.9078947368423</v>
      </c>
      <c r="R74" s="115"/>
      <c r="S74" s="115"/>
      <c r="T74" s="115"/>
      <c r="U74" s="115"/>
      <c r="V74" s="115"/>
      <c r="W74" s="115"/>
      <c r="X74" s="115"/>
      <c r="Y74" s="115"/>
    </row>
    <row r="75" spans="1:25" x14ac:dyDescent="0.2">
      <c r="A75" s="131" t="s">
        <v>671</v>
      </c>
      <c r="B75" s="377" t="s">
        <v>114</v>
      </c>
      <c r="C75" s="378">
        <v>2018</v>
      </c>
      <c r="D75" s="115">
        <v>22</v>
      </c>
      <c r="E75" s="115">
        <v>1884</v>
      </c>
      <c r="F75" s="115">
        <v>28</v>
      </c>
      <c r="G75" s="115">
        <v>1537</v>
      </c>
      <c r="H75" s="115">
        <v>52</v>
      </c>
      <c r="I75" s="115">
        <v>1380</v>
      </c>
      <c r="J75" s="115">
        <v>10</v>
      </c>
      <c r="K75" s="115">
        <v>1025</v>
      </c>
      <c r="L75" s="116">
        <v>0</v>
      </c>
      <c r="M75" s="125" t="s">
        <v>874</v>
      </c>
      <c r="N75" s="115"/>
      <c r="O75" s="115"/>
      <c r="P75" s="115">
        <v>3</v>
      </c>
      <c r="Q75" s="115">
        <v>948</v>
      </c>
      <c r="R75" s="115"/>
      <c r="S75" s="115"/>
      <c r="T75" s="115"/>
      <c r="U75" s="115"/>
      <c r="V75" s="115"/>
      <c r="W75" s="115"/>
      <c r="X75" s="115"/>
      <c r="Y75" s="115"/>
    </row>
    <row r="76" spans="1:25" x14ac:dyDescent="0.2">
      <c r="A76" s="131" t="s">
        <v>676</v>
      </c>
      <c r="B76" s="377" t="s">
        <v>114</v>
      </c>
      <c r="C76" s="378">
        <v>2018</v>
      </c>
      <c r="D76" s="115">
        <v>26.7</v>
      </c>
      <c r="E76" s="115">
        <v>2691.52</v>
      </c>
      <c r="F76" s="115">
        <v>44.5</v>
      </c>
      <c r="G76" s="115">
        <v>1882.23</v>
      </c>
      <c r="H76" s="115">
        <v>133.80000000000001</v>
      </c>
      <c r="I76" s="115">
        <v>1421.77</v>
      </c>
      <c r="J76" s="115">
        <v>9.5</v>
      </c>
      <c r="K76" s="115">
        <v>1056.6199999999999</v>
      </c>
      <c r="L76" s="116">
        <v>0</v>
      </c>
      <c r="M76" s="125" t="s">
        <v>874</v>
      </c>
      <c r="N76" s="115"/>
      <c r="O76" s="115"/>
      <c r="P76" s="115">
        <v>38.4</v>
      </c>
      <c r="Q76" s="115">
        <v>1306.43</v>
      </c>
      <c r="R76" s="115"/>
      <c r="S76" s="115"/>
      <c r="T76" s="115"/>
      <c r="U76" s="115"/>
      <c r="V76" s="115"/>
      <c r="W76" s="115"/>
      <c r="X76" s="115"/>
      <c r="Y76" s="115"/>
    </row>
    <row r="77" spans="1:25" x14ac:dyDescent="0.2">
      <c r="A77" s="131" t="s">
        <v>668</v>
      </c>
      <c r="B77" s="377" t="s">
        <v>114</v>
      </c>
      <c r="C77" s="378">
        <v>2018</v>
      </c>
      <c r="D77" s="115">
        <v>26</v>
      </c>
      <c r="E77" s="115">
        <v>1752.7158320292126</v>
      </c>
      <c r="F77" s="115">
        <v>26</v>
      </c>
      <c r="G77" s="115">
        <v>1529.7406704617331</v>
      </c>
      <c r="H77" s="115">
        <v>63</v>
      </c>
      <c r="I77" s="115">
        <v>1246.0720174458804</v>
      </c>
      <c r="J77" s="115">
        <v>0.37</v>
      </c>
      <c r="K77" s="115">
        <v>1084.4594594594594</v>
      </c>
      <c r="L77" s="116">
        <v>0</v>
      </c>
      <c r="M77" s="125" t="s">
        <v>874</v>
      </c>
      <c r="N77" s="115"/>
      <c r="O77" s="115"/>
      <c r="P77" s="115">
        <v>24</v>
      </c>
      <c r="Q77" s="115">
        <v>1463.116008570554</v>
      </c>
      <c r="R77" s="115"/>
      <c r="S77" s="115"/>
      <c r="T77" s="115"/>
      <c r="U77" s="115"/>
      <c r="V77" s="115"/>
      <c r="W77" s="115"/>
      <c r="X77" s="115"/>
      <c r="Y77" s="115"/>
    </row>
    <row r="78" spans="1:25" x14ac:dyDescent="0.2">
      <c r="A78" s="131" t="s">
        <v>660</v>
      </c>
      <c r="B78" s="377" t="s">
        <v>114</v>
      </c>
      <c r="C78" s="378">
        <v>2018</v>
      </c>
      <c r="D78" s="115">
        <v>28</v>
      </c>
      <c r="E78" s="115">
        <v>1613</v>
      </c>
      <c r="F78" s="115">
        <v>26</v>
      </c>
      <c r="G78" s="115">
        <v>1472</v>
      </c>
      <c r="H78" s="115">
        <v>60</v>
      </c>
      <c r="I78" s="115">
        <v>1051</v>
      </c>
      <c r="J78" s="115">
        <v>3</v>
      </c>
      <c r="K78" s="115">
        <v>803</v>
      </c>
      <c r="L78" s="116">
        <v>0</v>
      </c>
      <c r="M78" s="125" t="s">
        <v>874</v>
      </c>
      <c r="N78" s="115"/>
      <c r="O78" s="115"/>
      <c r="P78" s="115">
        <v>0</v>
      </c>
      <c r="Q78" s="124" t="s">
        <v>874</v>
      </c>
      <c r="R78" s="115"/>
      <c r="S78" s="115"/>
      <c r="T78" s="115"/>
      <c r="U78" s="115"/>
      <c r="V78" s="115"/>
      <c r="W78" s="115"/>
      <c r="X78" s="115"/>
      <c r="Y78" s="115"/>
    </row>
    <row r="79" spans="1:25" x14ac:dyDescent="0.2">
      <c r="A79" s="131" t="s">
        <v>677</v>
      </c>
      <c r="B79" s="377" t="s">
        <v>114</v>
      </c>
      <c r="C79" s="378">
        <v>2018</v>
      </c>
      <c r="D79" s="115">
        <v>35</v>
      </c>
      <c r="E79" s="115">
        <v>1498.5717726396915</v>
      </c>
      <c r="F79" s="115">
        <v>45</v>
      </c>
      <c r="G79" s="115">
        <v>1364.1281204111601</v>
      </c>
      <c r="H79" s="115">
        <v>93</v>
      </c>
      <c r="I79" s="115">
        <v>1157.6819819819818</v>
      </c>
      <c r="J79" s="115">
        <v>15</v>
      </c>
      <c r="K79" s="115">
        <v>1036.8888888888889</v>
      </c>
      <c r="L79" s="116">
        <v>0</v>
      </c>
      <c r="M79" s="125" t="s">
        <v>874</v>
      </c>
      <c r="N79" s="115"/>
      <c r="O79" s="115"/>
      <c r="P79" s="115">
        <v>11</v>
      </c>
      <c r="Q79" s="115">
        <v>1148.9485981308412</v>
      </c>
      <c r="R79" s="115"/>
      <c r="S79" s="115"/>
      <c r="T79" s="115"/>
      <c r="U79" s="115"/>
      <c r="V79" s="115"/>
      <c r="W79" s="115"/>
      <c r="X79" s="115"/>
      <c r="Y79" s="115"/>
    </row>
    <row r="80" spans="1:25" x14ac:dyDescent="0.2">
      <c r="A80" s="131" t="s">
        <v>664</v>
      </c>
      <c r="B80" s="377" t="s">
        <v>114</v>
      </c>
      <c r="C80" s="378">
        <v>2018</v>
      </c>
      <c r="D80" s="115">
        <v>63</v>
      </c>
      <c r="E80" s="115">
        <v>2077</v>
      </c>
      <c r="F80" s="115">
        <v>128</v>
      </c>
      <c r="G80" s="115">
        <v>1674</v>
      </c>
      <c r="H80" s="115">
        <v>241</v>
      </c>
      <c r="I80" s="115">
        <v>1272</v>
      </c>
      <c r="J80" s="115">
        <v>0</v>
      </c>
      <c r="K80" s="121">
        <v>1026</v>
      </c>
      <c r="L80" s="116">
        <v>7</v>
      </c>
      <c r="M80" s="116">
        <v>1097</v>
      </c>
      <c r="N80" s="115"/>
      <c r="O80" s="115"/>
      <c r="P80" s="115">
        <v>78</v>
      </c>
      <c r="Q80" s="115">
        <v>895</v>
      </c>
      <c r="R80" s="115"/>
    </row>
    <row r="81" spans="1:25" x14ac:dyDescent="0.2">
      <c r="A81" s="131" t="s">
        <v>875</v>
      </c>
      <c r="B81" s="377" t="s">
        <v>114</v>
      </c>
      <c r="C81" s="378">
        <v>2018</v>
      </c>
      <c r="D81" s="115">
        <v>51</v>
      </c>
      <c r="E81" s="115">
        <v>1552.05</v>
      </c>
      <c r="F81" s="115">
        <v>89</v>
      </c>
      <c r="G81" s="115">
        <v>1386.3</v>
      </c>
      <c r="H81" s="115">
        <v>156</v>
      </c>
      <c r="I81" s="115">
        <v>1176.56</v>
      </c>
      <c r="J81" s="115">
        <v>14</v>
      </c>
      <c r="K81" s="115">
        <v>1083.6300000000001</v>
      </c>
      <c r="L81" s="116">
        <v>1</v>
      </c>
      <c r="M81" s="116">
        <v>965.17</v>
      </c>
      <c r="N81" s="115"/>
      <c r="O81" s="115"/>
      <c r="P81" s="115">
        <v>1</v>
      </c>
      <c r="Q81" s="115">
        <v>939.21</v>
      </c>
      <c r="R81" s="115"/>
    </row>
    <row r="82" spans="1:25" x14ac:dyDescent="0.2">
      <c r="A82" s="131" t="s">
        <v>674</v>
      </c>
      <c r="B82" s="377" t="s">
        <v>114</v>
      </c>
      <c r="C82" s="378">
        <v>2018</v>
      </c>
      <c r="D82" s="115">
        <v>67</v>
      </c>
      <c r="E82" s="115">
        <v>1782</v>
      </c>
      <c r="F82" s="115">
        <v>141</v>
      </c>
      <c r="G82" s="115">
        <v>1640</v>
      </c>
      <c r="H82" s="115">
        <v>291</v>
      </c>
      <c r="I82" s="115">
        <v>1204</v>
      </c>
      <c r="J82" s="115">
        <v>1</v>
      </c>
      <c r="K82" s="115">
        <v>910</v>
      </c>
      <c r="L82" s="116">
        <v>6</v>
      </c>
      <c r="M82" s="116">
        <v>1023</v>
      </c>
      <c r="N82" s="115"/>
      <c r="O82" s="115"/>
      <c r="P82" s="115">
        <v>12</v>
      </c>
      <c r="Q82" s="115">
        <v>994</v>
      </c>
      <c r="R82" s="115"/>
    </row>
    <row r="83" spans="1:25" x14ac:dyDescent="0.2">
      <c r="A83" s="131" t="s">
        <v>663</v>
      </c>
      <c r="B83" s="377" t="s">
        <v>114</v>
      </c>
      <c r="C83" s="378">
        <v>2018</v>
      </c>
      <c r="D83" s="115">
        <v>55.7</v>
      </c>
      <c r="E83" s="115">
        <v>2216.48</v>
      </c>
      <c r="F83" s="115">
        <v>131</v>
      </c>
      <c r="G83" s="115">
        <v>1606.71</v>
      </c>
      <c r="H83" s="115">
        <v>309.5</v>
      </c>
      <c r="I83" s="115">
        <v>1183.49</v>
      </c>
      <c r="J83" s="115">
        <v>9.9</v>
      </c>
      <c r="K83" s="115">
        <v>1000.51</v>
      </c>
      <c r="L83" s="116">
        <v>27.5</v>
      </c>
      <c r="M83" s="116">
        <v>1016.48</v>
      </c>
      <c r="N83" s="115"/>
      <c r="O83" s="115"/>
      <c r="P83" s="115">
        <v>27.6</v>
      </c>
      <c r="Q83" s="115">
        <v>1035.83</v>
      </c>
      <c r="R83" s="115"/>
    </row>
    <row r="84" spans="1:25" x14ac:dyDescent="0.2">
      <c r="A84" s="131" t="s">
        <v>678</v>
      </c>
      <c r="B84" s="377" t="s">
        <v>114</v>
      </c>
      <c r="C84" s="378">
        <v>2018</v>
      </c>
      <c r="D84" s="115">
        <v>18.117999999999999</v>
      </c>
      <c r="E84" s="115">
        <v>1824.6265224270524</v>
      </c>
      <c r="F84" s="115">
        <v>25.83</v>
      </c>
      <c r="G84" s="115">
        <v>1411.3788875983998</v>
      </c>
      <c r="H84" s="115">
        <v>60.627000000000002</v>
      </c>
      <c r="I84" s="115">
        <v>1203.3211275504314</v>
      </c>
      <c r="J84" s="115">
        <v>11.721</v>
      </c>
      <c r="K84" s="115">
        <v>1059.4161476552058</v>
      </c>
      <c r="L84" s="116">
        <v>0</v>
      </c>
      <c r="M84" s="125" t="s">
        <v>874</v>
      </c>
      <c r="N84" s="115"/>
      <c r="O84" s="115"/>
      <c r="P84" s="115">
        <v>4.2450000000000001</v>
      </c>
      <c r="Q84" s="115">
        <v>973.16450726344726</v>
      </c>
      <c r="R84" s="115"/>
    </row>
    <row r="85" spans="1:25" x14ac:dyDescent="0.2">
      <c r="A85" s="131" t="s">
        <v>876</v>
      </c>
      <c r="B85" s="377" t="s">
        <v>114</v>
      </c>
      <c r="C85" s="378">
        <v>2018</v>
      </c>
      <c r="D85" s="115">
        <v>31</v>
      </c>
      <c r="E85" s="115">
        <v>2166</v>
      </c>
      <c r="F85" s="115">
        <v>72</v>
      </c>
      <c r="G85" s="115">
        <v>1672</v>
      </c>
      <c r="H85" s="115">
        <v>131</v>
      </c>
      <c r="I85" s="115">
        <v>1223</v>
      </c>
      <c r="J85" s="115">
        <v>0</v>
      </c>
      <c r="K85" s="124" t="s">
        <v>874</v>
      </c>
      <c r="L85" s="116">
        <v>0</v>
      </c>
      <c r="M85" s="125" t="s">
        <v>874</v>
      </c>
      <c r="N85" s="115"/>
      <c r="O85" s="115"/>
      <c r="P85" s="115">
        <v>46</v>
      </c>
      <c r="Q85" s="115">
        <v>908</v>
      </c>
      <c r="R85" s="115"/>
    </row>
    <row r="86" spans="1:25" x14ac:dyDescent="0.2">
      <c r="A86" s="131" t="s">
        <v>661</v>
      </c>
      <c r="B86" s="377" t="s">
        <v>114</v>
      </c>
      <c r="C86" s="378">
        <v>2018</v>
      </c>
      <c r="D86" s="115">
        <v>55</v>
      </c>
      <c r="E86" s="115">
        <v>1805</v>
      </c>
      <c r="F86" s="115">
        <v>101</v>
      </c>
      <c r="G86" s="115">
        <v>1491</v>
      </c>
      <c r="H86" s="115">
        <v>314</v>
      </c>
      <c r="I86" s="115">
        <v>1224</v>
      </c>
      <c r="J86" s="115">
        <v>3</v>
      </c>
      <c r="K86" s="115">
        <v>1016</v>
      </c>
      <c r="L86" s="116">
        <v>9</v>
      </c>
      <c r="M86" s="116">
        <v>894</v>
      </c>
      <c r="N86" s="115"/>
      <c r="O86" s="115"/>
      <c r="P86" s="115">
        <v>28</v>
      </c>
      <c r="Q86" s="115">
        <v>1404</v>
      </c>
      <c r="R86" s="115"/>
    </row>
    <row r="87" spans="1:25" x14ac:dyDescent="0.2">
      <c r="A87" s="131" t="s">
        <v>877</v>
      </c>
      <c r="B87" s="377" t="s">
        <v>105</v>
      </c>
      <c r="C87" s="378">
        <v>2018</v>
      </c>
      <c r="D87" s="115">
        <v>519.63300000000004</v>
      </c>
      <c r="E87" s="115">
        <v>3245.18</v>
      </c>
      <c r="F87" s="115">
        <v>823.149</v>
      </c>
      <c r="G87" s="115">
        <v>2560.06</v>
      </c>
      <c r="H87" s="115">
        <v>1672.327</v>
      </c>
      <c r="I87" s="115">
        <v>1780.52</v>
      </c>
      <c r="J87" s="115">
        <v>300.87200000000001</v>
      </c>
      <c r="K87" s="115">
        <v>1400.52</v>
      </c>
      <c r="L87" s="116">
        <v>363.22</v>
      </c>
      <c r="M87" s="116">
        <v>1520.88</v>
      </c>
      <c r="N87" s="115">
        <v>156.66499999999999</v>
      </c>
      <c r="O87" s="115">
        <v>2051.16</v>
      </c>
      <c r="P87" s="115">
        <v>1049.0609999999999</v>
      </c>
      <c r="Q87" s="115">
        <v>1550.58</v>
      </c>
      <c r="R87" s="115"/>
    </row>
    <row r="88" spans="1:25" x14ac:dyDescent="0.2">
      <c r="A88" s="131" t="s">
        <v>878</v>
      </c>
      <c r="B88" s="377" t="s">
        <v>105</v>
      </c>
      <c r="C88" s="378">
        <v>2018</v>
      </c>
      <c r="D88" s="115">
        <v>47.29</v>
      </c>
      <c r="E88" s="115">
        <v>2653.16</v>
      </c>
      <c r="F88" s="115">
        <v>125.52</v>
      </c>
      <c r="G88" s="115">
        <v>2054.9699999999998</v>
      </c>
      <c r="H88" s="115">
        <v>374.68</v>
      </c>
      <c r="I88" s="115">
        <v>1475.78</v>
      </c>
      <c r="J88" s="115">
        <v>12.14</v>
      </c>
      <c r="K88" s="115">
        <v>1119.03</v>
      </c>
      <c r="L88" s="116">
        <v>15.93</v>
      </c>
      <c r="M88" s="116">
        <v>1092.83</v>
      </c>
      <c r="N88" s="115">
        <v>60.49</v>
      </c>
      <c r="O88" s="115">
        <v>2107.5300000000002</v>
      </c>
      <c r="P88" s="115">
        <v>122.68</v>
      </c>
      <c r="Q88" s="115">
        <v>1489.47</v>
      </c>
      <c r="R88" s="115"/>
    </row>
    <row r="89" spans="1:25" x14ac:dyDescent="0.2">
      <c r="A89" s="131" t="s">
        <v>879</v>
      </c>
      <c r="B89" s="377" t="s">
        <v>105</v>
      </c>
      <c r="C89" s="378">
        <v>2018</v>
      </c>
      <c r="D89" s="115">
        <v>30.11</v>
      </c>
      <c r="E89" s="121">
        <v>2195.0100000000002</v>
      </c>
      <c r="F89" s="115">
        <v>98</v>
      </c>
      <c r="G89" s="121">
        <v>2202.0100000000002</v>
      </c>
      <c r="H89" s="115">
        <v>261.82</v>
      </c>
      <c r="I89" s="115">
        <v>1494.41</v>
      </c>
      <c r="J89" s="115">
        <v>5.96</v>
      </c>
      <c r="K89" s="115">
        <v>1346.21</v>
      </c>
      <c r="L89" s="116">
        <v>16.72</v>
      </c>
      <c r="M89" s="116">
        <v>1135.52</v>
      </c>
      <c r="N89" s="115">
        <v>0</v>
      </c>
      <c r="O89" s="124" t="s">
        <v>874</v>
      </c>
      <c r="P89" s="115">
        <v>69.53</v>
      </c>
      <c r="Q89" s="115">
        <v>1378.08</v>
      </c>
      <c r="R89" s="115"/>
    </row>
    <row r="90" spans="1:25" x14ac:dyDescent="0.2">
      <c r="A90" s="131" t="s">
        <v>880</v>
      </c>
      <c r="B90" s="377" t="s">
        <v>105</v>
      </c>
      <c r="C90" s="378">
        <v>2018</v>
      </c>
      <c r="D90" s="115">
        <v>219.2</v>
      </c>
      <c r="E90" s="115">
        <v>4321.84</v>
      </c>
      <c r="F90" s="115">
        <v>412.4</v>
      </c>
      <c r="G90" s="115">
        <v>3132.87</v>
      </c>
      <c r="H90" s="115">
        <v>705</v>
      </c>
      <c r="I90" s="115">
        <v>2028.92</v>
      </c>
      <c r="J90" s="115">
        <v>109.8</v>
      </c>
      <c r="K90" s="115">
        <v>1519.24</v>
      </c>
      <c r="L90" s="116">
        <v>142.4</v>
      </c>
      <c r="M90" s="116">
        <v>1569.7</v>
      </c>
      <c r="N90" s="115">
        <v>64.099999999999994</v>
      </c>
      <c r="O90" s="115">
        <v>2348.86</v>
      </c>
      <c r="P90" s="115">
        <v>499.4</v>
      </c>
      <c r="Q90" s="115">
        <v>1743.55</v>
      </c>
      <c r="R90" s="115"/>
    </row>
    <row r="91" spans="1:25" x14ac:dyDescent="0.2">
      <c r="A91" s="131" t="s">
        <v>881</v>
      </c>
      <c r="B91" s="377" t="s">
        <v>105</v>
      </c>
      <c r="C91" s="378">
        <v>2018</v>
      </c>
      <c r="D91" s="115">
        <v>140</v>
      </c>
      <c r="E91" s="115">
        <v>3604.22</v>
      </c>
      <c r="F91" s="115">
        <v>269</v>
      </c>
      <c r="G91" s="115">
        <v>2566.79</v>
      </c>
      <c r="H91" s="115">
        <v>663</v>
      </c>
      <c r="I91" s="115">
        <v>1856.71</v>
      </c>
      <c r="J91" s="115">
        <v>75</v>
      </c>
      <c r="K91" s="115">
        <v>1283.98</v>
      </c>
      <c r="L91" s="116">
        <v>70</v>
      </c>
      <c r="M91" s="116">
        <v>1239.81</v>
      </c>
      <c r="N91" s="115">
        <v>139</v>
      </c>
      <c r="O91" s="115">
        <v>1673.18</v>
      </c>
      <c r="P91" s="115">
        <v>287</v>
      </c>
      <c r="Q91" s="115">
        <v>1553.8</v>
      </c>
      <c r="R91" s="115"/>
      <c r="S91" s="115"/>
      <c r="T91" s="131"/>
      <c r="U91" s="131"/>
      <c r="V91" s="131"/>
      <c r="W91" s="131"/>
      <c r="X91" s="131"/>
      <c r="Y91" s="131"/>
    </row>
    <row r="92" spans="1:25" x14ac:dyDescent="0.2">
      <c r="A92" s="131" t="s">
        <v>882</v>
      </c>
      <c r="B92" s="377" t="s">
        <v>105</v>
      </c>
      <c r="C92" s="378">
        <v>2018</v>
      </c>
      <c r="D92" s="115">
        <v>35</v>
      </c>
      <c r="E92" s="115">
        <v>2809.21</v>
      </c>
      <c r="F92" s="115">
        <v>37</v>
      </c>
      <c r="G92" s="115">
        <v>2462.21</v>
      </c>
      <c r="H92" s="115">
        <v>139</v>
      </c>
      <c r="I92" s="115">
        <v>1555.59</v>
      </c>
      <c r="J92" s="115">
        <v>48</v>
      </c>
      <c r="K92" s="115">
        <v>1388.28</v>
      </c>
      <c r="L92" s="116">
        <v>0</v>
      </c>
      <c r="M92" s="125" t="s">
        <v>874</v>
      </c>
      <c r="N92" s="115">
        <v>0</v>
      </c>
      <c r="O92" s="124" t="s">
        <v>874</v>
      </c>
      <c r="P92" s="115">
        <v>21</v>
      </c>
      <c r="Q92" s="115">
        <v>1388.28</v>
      </c>
      <c r="R92" s="115"/>
      <c r="S92" s="115"/>
      <c r="T92" s="131"/>
      <c r="U92" s="131"/>
      <c r="V92" s="131"/>
      <c r="W92" s="131"/>
      <c r="X92" s="131"/>
      <c r="Y92" s="131"/>
    </row>
    <row r="93" spans="1:25" x14ac:dyDescent="0.2">
      <c r="A93" s="131" t="s">
        <v>883</v>
      </c>
      <c r="B93" s="377" t="s">
        <v>105</v>
      </c>
      <c r="C93" s="378">
        <v>2018</v>
      </c>
      <c r="D93" s="115">
        <v>40.770000000000003</v>
      </c>
      <c r="E93" s="115">
        <v>2623.78</v>
      </c>
      <c r="F93" s="115">
        <v>113.63</v>
      </c>
      <c r="G93" s="115">
        <v>2420.85</v>
      </c>
      <c r="H93" s="115">
        <v>315.95999999999998</v>
      </c>
      <c r="I93" s="115">
        <v>1586.65</v>
      </c>
      <c r="J93" s="115">
        <v>1.75</v>
      </c>
      <c r="K93" s="115">
        <v>758.98</v>
      </c>
      <c r="L93" s="116">
        <v>0.49</v>
      </c>
      <c r="M93" s="116">
        <v>1110.67</v>
      </c>
      <c r="N93" s="115">
        <v>23.9</v>
      </c>
      <c r="O93" s="115">
        <v>2434.2600000000002</v>
      </c>
      <c r="P93" s="115">
        <v>67.400000000000006</v>
      </c>
      <c r="Q93" s="115">
        <v>1430.92</v>
      </c>
      <c r="R93" s="115"/>
      <c r="S93" s="115"/>
      <c r="T93" s="131"/>
      <c r="U93" s="131"/>
      <c r="V93" s="131"/>
      <c r="W93" s="131"/>
      <c r="X93" s="131"/>
      <c r="Y93" s="131"/>
    </row>
    <row r="94" spans="1:25" x14ac:dyDescent="0.2">
      <c r="A94" s="131" t="s">
        <v>884</v>
      </c>
      <c r="B94" s="377" t="s">
        <v>105</v>
      </c>
      <c r="C94" s="378">
        <v>2018</v>
      </c>
      <c r="D94" s="115">
        <v>30</v>
      </c>
      <c r="E94" s="115">
        <v>2402.54</v>
      </c>
      <c r="F94" s="115">
        <v>62</v>
      </c>
      <c r="G94" s="115">
        <v>2066.98</v>
      </c>
      <c r="H94" s="115">
        <v>205</v>
      </c>
      <c r="I94" s="115">
        <v>1492.77</v>
      </c>
      <c r="J94" s="115">
        <v>1</v>
      </c>
      <c r="K94" s="115">
        <v>913.54</v>
      </c>
      <c r="L94" s="116">
        <v>51</v>
      </c>
      <c r="M94" s="116">
        <v>1130.27</v>
      </c>
      <c r="N94" s="115">
        <v>0</v>
      </c>
      <c r="O94" s="124" t="s">
        <v>874</v>
      </c>
      <c r="P94" s="115">
        <v>21</v>
      </c>
      <c r="Q94" s="115">
        <v>1756.88</v>
      </c>
      <c r="R94" s="115"/>
      <c r="S94" s="115"/>
      <c r="T94" s="131"/>
      <c r="U94" s="131"/>
      <c r="V94" s="131"/>
      <c r="W94" s="131"/>
      <c r="X94" s="131"/>
      <c r="Y94" s="131"/>
    </row>
    <row r="95" spans="1:25" x14ac:dyDescent="0.2">
      <c r="A95" s="131" t="s">
        <v>885</v>
      </c>
      <c r="B95" s="377" t="s">
        <v>105</v>
      </c>
      <c r="C95" s="378">
        <v>2018</v>
      </c>
      <c r="D95" s="115">
        <v>13</v>
      </c>
      <c r="E95" s="121">
        <v>3421.44</v>
      </c>
      <c r="F95" s="115">
        <v>45</v>
      </c>
      <c r="G95" s="115">
        <v>2206.77</v>
      </c>
      <c r="H95" s="115">
        <v>110</v>
      </c>
      <c r="I95" s="115">
        <v>1514.81</v>
      </c>
      <c r="J95" s="115">
        <v>36</v>
      </c>
      <c r="K95" s="115">
        <v>1143.3699999999999</v>
      </c>
      <c r="L95" s="116">
        <v>9</v>
      </c>
      <c r="M95" s="116">
        <v>908.88</v>
      </c>
      <c r="N95" s="115">
        <v>43</v>
      </c>
      <c r="O95" s="115">
        <v>2083.77</v>
      </c>
      <c r="P95" s="115">
        <v>12</v>
      </c>
      <c r="Q95" s="115">
        <v>1843.57</v>
      </c>
      <c r="R95" s="115"/>
      <c r="S95" s="115"/>
      <c r="T95" s="131"/>
      <c r="U95" s="131"/>
      <c r="V95" s="131"/>
      <c r="W95" s="131"/>
      <c r="X95" s="131"/>
      <c r="Y95" s="131"/>
    </row>
    <row r="96" spans="1:25" x14ac:dyDescent="0.2">
      <c r="A96" s="131" t="s">
        <v>886</v>
      </c>
      <c r="B96" s="377" t="s">
        <v>105</v>
      </c>
      <c r="C96" s="378">
        <v>2018</v>
      </c>
      <c r="D96" s="115">
        <v>198</v>
      </c>
      <c r="E96" s="115">
        <v>3754.24</v>
      </c>
      <c r="F96" s="115">
        <v>339</v>
      </c>
      <c r="G96" s="115">
        <v>2832.45</v>
      </c>
      <c r="H96" s="115">
        <v>910</v>
      </c>
      <c r="I96" s="115">
        <v>1989.7</v>
      </c>
      <c r="J96" s="115">
        <v>75</v>
      </c>
      <c r="K96" s="115">
        <v>1719.99</v>
      </c>
      <c r="L96" s="116">
        <v>17</v>
      </c>
      <c r="M96" s="116">
        <v>1512.63</v>
      </c>
      <c r="N96" s="115">
        <v>12</v>
      </c>
      <c r="O96" s="115">
        <v>2447.52</v>
      </c>
      <c r="P96" s="115">
        <v>627</v>
      </c>
      <c r="Q96" s="115">
        <v>1929.25</v>
      </c>
      <c r="R96" s="115"/>
      <c r="S96" s="115"/>
      <c r="T96" s="131"/>
      <c r="U96" s="131"/>
      <c r="V96" s="131"/>
      <c r="W96" s="131"/>
      <c r="X96" s="131"/>
      <c r="Y96" s="131"/>
    </row>
    <row r="97" spans="1:25" x14ac:dyDescent="0.2">
      <c r="A97" s="131" t="s">
        <v>887</v>
      </c>
      <c r="B97" s="377" t="s">
        <v>105</v>
      </c>
      <c r="C97" s="378">
        <v>2018</v>
      </c>
      <c r="D97" s="115">
        <v>72</v>
      </c>
      <c r="E97" s="115">
        <v>3917.86</v>
      </c>
      <c r="F97" s="115">
        <v>106</v>
      </c>
      <c r="G97" s="115">
        <v>2984.37</v>
      </c>
      <c r="H97" s="115">
        <v>250</v>
      </c>
      <c r="I97" s="115">
        <v>2012.67</v>
      </c>
      <c r="J97" s="115">
        <v>18</v>
      </c>
      <c r="K97" s="115">
        <v>1521.15</v>
      </c>
      <c r="L97" s="116">
        <v>0</v>
      </c>
      <c r="M97" s="125" t="s">
        <v>874</v>
      </c>
      <c r="N97" s="115">
        <v>0</v>
      </c>
      <c r="O97" s="124" t="s">
        <v>874</v>
      </c>
      <c r="P97" s="115">
        <v>296</v>
      </c>
      <c r="Q97" s="115">
        <v>1441.73</v>
      </c>
      <c r="R97" s="115"/>
      <c r="S97" s="115"/>
      <c r="T97" s="131"/>
      <c r="U97" s="131"/>
      <c r="V97" s="131"/>
      <c r="W97" s="131"/>
      <c r="X97" s="131"/>
      <c r="Y97" s="131"/>
    </row>
    <row r="98" spans="1:25" x14ac:dyDescent="0.2">
      <c r="A98" s="131" t="s">
        <v>888</v>
      </c>
      <c r="B98" s="377" t="s">
        <v>105</v>
      </c>
      <c r="C98" s="378">
        <v>2018</v>
      </c>
      <c r="D98" s="115">
        <v>63</v>
      </c>
      <c r="E98" s="115">
        <v>2619.89</v>
      </c>
      <c r="F98" s="115">
        <v>166</v>
      </c>
      <c r="G98" s="115">
        <v>2501.79</v>
      </c>
      <c r="H98" s="115">
        <v>423</v>
      </c>
      <c r="I98" s="115">
        <v>1752.53</v>
      </c>
      <c r="J98" s="115">
        <v>42</v>
      </c>
      <c r="K98" s="115">
        <v>1331.21</v>
      </c>
      <c r="L98" s="116">
        <v>22</v>
      </c>
      <c r="M98" s="116">
        <v>1349.71</v>
      </c>
      <c r="N98" s="115">
        <v>4</v>
      </c>
      <c r="O98" s="115">
        <v>2354.34</v>
      </c>
      <c r="P98" s="115">
        <v>328</v>
      </c>
      <c r="Q98" s="115">
        <v>1864.06</v>
      </c>
      <c r="R98" s="115"/>
      <c r="S98" s="115"/>
      <c r="T98" s="131"/>
      <c r="U98" s="131"/>
      <c r="V98" s="131"/>
      <c r="W98" s="131"/>
      <c r="X98" s="131"/>
      <c r="Y98" s="131"/>
    </row>
    <row r="99" spans="1:25" x14ac:dyDescent="0.2">
      <c r="A99" s="131" t="s">
        <v>889</v>
      </c>
      <c r="B99" s="377" t="s">
        <v>105</v>
      </c>
      <c r="C99" s="378">
        <v>2018</v>
      </c>
      <c r="D99" s="115">
        <v>46.05</v>
      </c>
      <c r="E99" s="115">
        <v>2906.78</v>
      </c>
      <c r="F99" s="115">
        <v>99.92</v>
      </c>
      <c r="G99" s="115">
        <v>2453.1999999999998</v>
      </c>
      <c r="H99" s="115">
        <v>419.98</v>
      </c>
      <c r="I99" s="115">
        <v>1800.61</v>
      </c>
      <c r="J99" s="115">
        <v>15.6</v>
      </c>
      <c r="K99" s="115">
        <v>1393.37</v>
      </c>
      <c r="L99" s="116">
        <v>0</v>
      </c>
      <c r="M99" s="125" t="s">
        <v>874</v>
      </c>
      <c r="N99" s="115">
        <v>0</v>
      </c>
      <c r="O99" s="124" t="s">
        <v>874</v>
      </c>
      <c r="P99" s="115">
        <v>1</v>
      </c>
      <c r="Q99" s="115">
        <v>1681.35</v>
      </c>
      <c r="R99" s="115"/>
      <c r="S99" s="115"/>
      <c r="T99" s="131"/>
      <c r="U99" s="131"/>
      <c r="V99" s="131"/>
      <c r="W99" s="131"/>
      <c r="X99" s="131"/>
      <c r="Y99" s="131"/>
    </row>
    <row r="100" spans="1:25" x14ac:dyDescent="0.2">
      <c r="A100" s="131" t="s">
        <v>890</v>
      </c>
      <c r="B100" s="377" t="s">
        <v>105</v>
      </c>
      <c r="C100" s="378">
        <v>2018</v>
      </c>
      <c r="D100" s="127">
        <v>60</v>
      </c>
      <c r="E100" s="127">
        <v>2905.46</v>
      </c>
      <c r="F100" s="127">
        <v>104</v>
      </c>
      <c r="G100" s="127">
        <v>1965.25</v>
      </c>
      <c r="H100" s="127">
        <v>267</v>
      </c>
      <c r="I100" s="127">
        <v>1549.21</v>
      </c>
      <c r="J100" s="127">
        <v>94</v>
      </c>
      <c r="K100" s="127">
        <v>1262.28</v>
      </c>
      <c r="L100" s="128">
        <v>0</v>
      </c>
      <c r="M100" s="134" t="s">
        <v>874</v>
      </c>
      <c r="N100" s="127">
        <v>7</v>
      </c>
      <c r="O100" s="115">
        <v>2516.75</v>
      </c>
      <c r="P100" s="127">
        <v>69</v>
      </c>
      <c r="Q100" s="127">
        <v>1636.45</v>
      </c>
      <c r="R100" s="127"/>
      <c r="S100" s="127"/>
      <c r="T100" s="131"/>
      <c r="U100" s="131"/>
      <c r="V100" s="131"/>
      <c r="W100" s="131"/>
      <c r="X100" s="131"/>
      <c r="Y100" s="131"/>
    </row>
    <row r="101" spans="1:25" x14ac:dyDescent="0.2">
      <c r="A101" s="131" t="s">
        <v>891</v>
      </c>
      <c r="B101" s="377" t="s">
        <v>105</v>
      </c>
      <c r="C101" s="378">
        <v>2018</v>
      </c>
      <c r="D101" s="115">
        <v>132</v>
      </c>
      <c r="E101" s="121">
        <v>4515.08</v>
      </c>
      <c r="F101" s="115">
        <v>276</v>
      </c>
      <c r="G101" s="115">
        <v>3059.75</v>
      </c>
      <c r="H101" s="115">
        <v>498</v>
      </c>
      <c r="I101" s="115">
        <v>1440.33</v>
      </c>
      <c r="J101" s="115">
        <v>114</v>
      </c>
      <c r="K101" s="115">
        <v>1109.74</v>
      </c>
      <c r="L101" s="116">
        <v>4</v>
      </c>
      <c r="M101" s="135">
        <v>9863.51</v>
      </c>
      <c r="N101" s="115">
        <v>15</v>
      </c>
      <c r="O101" s="136">
        <v>8690.2900000000009</v>
      </c>
      <c r="P101" s="115">
        <v>324</v>
      </c>
      <c r="Q101" s="115">
        <v>2131.04</v>
      </c>
      <c r="R101" s="115"/>
      <c r="S101" s="115"/>
      <c r="T101" s="131"/>
      <c r="U101" s="131"/>
      <c r="V101" s="131"/>
      <c r="W101" s="131"/>
      <c r="X101" s="131"/>
      <c r="Y101" s="131"/>
    </row>
    <row r="102" spans="1:25" x14ac:dyDescent="0.2">
      <c r="A102" s="131" t="s">
        <v>892</v>
      </c>
      <c r="B102" s="377" t="s">
        <v>105</v>
      </c>
      <c r="C102" s="378">
        <v>2018</v>
      </c>
      <c r="D102" s="115">
        <v>87</v>
      </c>
      <c r="E102" s="115">
        <v>2885.9</v>
      </c>
      <c r="F102" s="115">
        <v>213</v>
      </c>
      <c r="G102" s="115">
        <v>2387.81</v>
      </c>
      <c r="H102" s="115">
        <v>498</v>
      </c>
      <c r="I102" s="115">
        <v>1588.09</v>
      </c>
      <c r="J102" s="115">
        <v>9</v>
      </c>
      <c r="K102" s="115">
        <v>1475.28</v>
      </c>
      <c r="L102" s="116">
        <v>1</v>
      </c>
      <c r="M102" s="116">
        <v>961.48</v>
      </c>
      <c r="N102" s="115">
        <v>13</v>
      </c>
      <c r="O102" s="115">
        <v>1823.94</v>
      </c>
      <c r="P102" s="115">
        <v>287</v>
      </c>
      <c r="Q102" s="115">
        <v>1688.73</v>
      </c>
      <c r="R102" s="115"/>
      <c r="S102" s="115"/>
      <c r="T102" s="131"/>
      <c r="U102" s="131"/>
      <c r="V102" s="131"/>
      <c r="W102" s="131"/>
      <c r="X102" s="131"/>
      <c r="Y102" s="131"/>
    </row>
    <row r="103" spans="1:25" x14ac:dyDescent="0.2">
      <c r="A103" s="131" t="s">
        <v>893</v>
      </c>
      <c r="B103" s="377" t="s">
        <v>105</v>
      </c>
      <c r="C103" s="378">
        <v>2018</v>
      </c>
      <c r="D103" s="115">
        <v>37</v>
      </c>
      <c r="E103" s="115">
        <v>2635.4</v>
      </c>
      <c r="F103" s="115">
        <v>100</v>
      </c>
      <c r="G103" s="115">
        <v>2358.0300000000002</v>
      </c>
      <c r="H103" s="115">
        <v>245</v>
      </c>
      <c r="I103" s="115">
        <v>1681.19</v>
      </c>
      <c r="J103" s="115">
        <v>36</v>
      </c>
      <c r="K103" s="115">
        <v>1205.57</v>
      </c>
      <c r="L103" s="116">
        <v>28</v>
      </c>
      <c r="M103" s="116">
        <v>1234.02</v>
      </c>
      <c r="N103" s="115">
        <v>0</v>
      </c>
      <c r="O103" s="124" t="s">
        <v>874</v>
      </c>
      <c r="P103" s="115">
        <v>47</v>
      </c>
      <c r="Q103" s="115">
        <v>1656.16</v>
      </c>
      <c r="R103" s="115"/>
      <c r="S103" s="115"/>
      <c r="T103" s="131"/>
      <c r="U103" s="131"/>
      <c r="V103" s="131"/>
      <c r="W103" s="131"/>
      <c r="X103" s="131"/>
      <c r="Y103" s="131"/>
    </row>
    <row r="104" spans="1:25" x14ac:dyDescent="0.2">
      <c r="A104" s="131" t="s">
        <v>894</v>
      </c>
      <c r="B104" s="377" t="s">
        <v>105</v>
      </c>
      <c r="C104" s="378">
        <v>2018</v>
      </c>
      <c r="D104" s="131">
        <v>57</v>
      </c>
      <c r="E104" s="115">
        <v>3149.78</v>
      </c>
      <c r="F104" s="131">
        <v>114</v>
      </c>
      <c r="G104" s="115">
        <v>2871.33</v>
      </c>
      <c r="H104" s="131">
        <v>299</v>
      </c>
      <c r="I104" s="115">
        <v>1819.31</v>
      </c>
      <c r="J104" s="131">
        <v>18</v>
      </c>
      <c r="K104" s="115">
        <v>1404.33</v>
      </c>
      <c r="L104" s="116">
        <v>1</v>
      </c>
      <c r="M104" s="116">
        <v>1046.3800000000001</v>
      </c>
      <c r="N104" s="115">
        <v>0</v>
      </c>
      <c r="O104" s="133" t="s">
        <v>874</v>
      </c>
      <c r="P104" s="131">
        <v>28</v>
      </c>
      <c r="Q104" s="115">
        <v>2291.6</v>
      </c>
      <c r="R104" s="131"/>
      <c r="S104" s="115"/>
      <c r="T104" s="131"/>
      <c r="U104" s="131"/>
      <c r="V104" s="131"/>
      <c r="W104" s="131"/>
      <c r="X104" s="131"/>
      <c r="Y104" s="131"/>
    </row>
    <row r="105" spans="1:25" x14ac:dyDescent="0.2">
      <c r="A105" s="131" t="s">
        <v>895</v>
      </c>
      <c r="B105" s="377" t="s">
        <v>105</v>
      </c>
      <c r="C105" s="378">
        <v>2018</v>
      </c>
      <c r="D105" s="115">
        <v>80</v>
      </c>
      <c r="E105" s="115">
        <v>3636.49</v>
      </c>
      <c r="F105" s="115">
        <v>121</v>
      </c>
      <c r="G105" s="115">
        <v>2827.63</v>
      </c>
      <c r="H105" s="115">
        <v>344</v>
      </c>
      <c r="I105" s="115">
        <v>1834.59</v>
      </c>
      <c r="J105" s="115">
        <v>5</v>
      </c>
      <c r="K105" s="115">
        <v>1657.98</v>
      </c>
      <c r="L105" s="116">
        <v>13</v>
      </c>
      <c r="M105" s="116">
        <v>1495.68</v>
      </c>
      <c r="N105" s="115">
        <v>96</v>
      </c>
      <c r="O105" s="115">
        <v>2087.5100000000002</v>
      </c>
      <c r="P105" s="115">
        <v>206</v>
      </c>
      <c r="Q105" s="115">
        <v>1568.54</v>
      </c>
      <c r="R105" s="115"/>
      <c r="S105" s="115"/>
      <c r="T105" s="131"/>
      <c r="U105" s="131"/>
      <c r="V105" s="131"/>
      <c r="W105" s="131"/>
      <c r="X105" s="131"/>
      <c r="Y105" s="131"/>
    </row>
    <row r="106" spans="1:25" x14ac:dyDescent="0.2">
      <c r="A106" s="131" t="s">
        <v>896</v>
      </c>
      <c r="B106" s="377" t="s">
        <v>105</v>
      </c>
      <c r="C106" s="378">
        <v>2018</v>
      </c>
      <c r="D106" s="115">
        <v>54</v>
      </c>
      <c r="E106" s="115">
        <v>2892.2</v>
      </c>
      <c r="F106" s="115">
        <v>121</v>
      </c>
      <c r="G106" s="115">
        <v>2308.35</v>
      </c>
      <c r="H106" s="115">
        <v>267</v>
      </c>
      <c r="I106" s="115">
        <v>1655.69</v>
      </c>
      <c r="J106" s="115">
        <v>48</v>
      </c>
      <c r="K106" s="115">
        <v>1255.9100000000001</v>
      </c>
      <c r="L106" s="116">
        <v>0</v>
      </c>
      <c r="M106" s="125" t="s">
        <v>874</v>
      </c>
      <c r="N106" s="115">
        <v>27</v>
      </c>
      <c r="O106" s="115">
        <v>1855.78</v>
      </c>
      <c r="P106" s="115">
        <v>192</v>
      </c>
      <c r="Q106" s="115">
        <v>1321.18</v>
      </c>
      <c r="R106" s="115"/>
      <c r="S106" s="115"/>
      <c r="T106" s="131"/>
      <c r="U106" s="131"/>
      <c r="V106" s="131"/>
      <c r="W106" s="131"/>
      <c r="X106" s="131"/>
      <c r="Y106" s="131"/>
    </row>
    <row r="107" spans="1:25" x14ac:dyDescent="0.2">
      <c r="A107" s="131" t="s">
        <v>897</v>
      </c>
      <c r="B107" s="377" t="s">
        <v>105</v>
      </c>
      <c r="C107" s="378">
        <v>2018</v>
      </c>
      <c r="D107" s="115">
        <v>45</v>
      </c>
      <c r="E107" s="115">
        <v>1865.96</v>
      </c>
      <c r="F107" s="115">
        <v>55</v>
      </c>
      <c r="G107" s="115">
        <v>1671.59</v>
      </c>
      <c r="H107" s="115">
        <v>155</v>
      </c>
      <c r="I107" s="115">
        <v>1321.72</v>
      </c>
      <c r="J107" s="115">
        <v>1</v>
      </c>
      <c r="K107" s="115">
        <v>1243.97</v>
      </c>
      <c r="L107" s="116">
        <v>2</v>
      </c>
      <c r="M107" s="116">
        <v>1360.6</v>
      </c>
      <c r="N107" s="115">
        <v>0</v>
      </c>
      <c r="O107" s="124" t="s">
        <v>874</v>
      </c>
      <c r="P107" s="115">
        <v>11</v>
      </c>
      <c r="Q107" s="115">
        <v>1788.21</v>
      </c>
      <c r="R107" s="115"/>
      <c r="S107" s="115"/>
      <c r="T107" s="131"/>
      <c r="U107" s="131"/>
      <c r="V107" s="131"/>
      <c r="W107" s="131"/>
      <c r="X107" s="131"/>
      <c r="Y107" s="131"/>
    </row>
    <row r="108" spans="1:25" x14ac:dyDescent="0.2">
      <c r="A108" s="131" t="s">
        <v>898</v>
      </c>
      <c r="B108" s="377" t="s">
        <v>105</v>
      </c>
      <c r="C108" s="378">
        <v>2018</v>
      </c>
      <c r="D108" s="115">
        <v>4</v>
      </c>
      <c r="E108" s="121">
        <v>1575.14</v>
      </c>
      <c r="F108" s="115">
        <v>13</v>
      </c>
      <c r="G108" s="121">
        <v>1788.17</v>
      </c>
      <c r="H108" s="115">
        <v>34</v>
      </c>
      <c r="I108" s="115">
        <v>1178.1199999999999</v>
      </c>
      <c r="J108" s="115">
        <v>9</v>
      </c>
      <c r="K108" s="115">
        <v>925.13</v>
      </c>
      <c r="L108" s="116">
        <v>0</v>
      </c>
      <c r="M108" s="125" t="s">
        <v>874</v>
      </c>
      <c r="N108" s="115">
        <v>1</v>
      </c>
      <c r="O108" s="121">
        <v>2831.32</v>
      </c>
      <c r="P108" s="115">
        <v>9</v>
      </c>
      <c r="Q108" s="115">
        <v>1056.1300000000001</v>
      </c>
      <c r="R108" s="115"/>
      <c r="S108" s="115"/>
      <c r="T108" s="131"/>
      <c r="U108" s="131"/>
      <c r="V108" s="131"/>
      <c r="W108" s="131"/>
      <c r="X108" s="131"/>
      <c r="Y108" s="131"/>
    </row>
    <row r="109" spans="1:25" x14ac:dyDescent="0.2">
      <c r="A109" s="131" t="s">
        <v>899</v>
      </c>
      <c r="B109" s="377" t="s">
        <v>105</v>
      </c>
      <c r="C109" s="378">
        <v>2018</v>
      </c>
      <c r="D109" s="115">
        <v>8</v>
      </c>
      <c r="E109" s="115">
        <v>2075.3000000000002</v>
      </c>
      <c r="F109" s="115">
        <v>15</v>
      </c>
      <c r="G109" s="115">
        <v>1676.57</v>
      </c>
      <c r="H109" s="115">
        <v>34</v>
      </c>
      <c r="I109" s="115">
        <v>1380.81</v>
      </c>
      <c r="J109" s="115">
        <v>12</v>
      </c>
      <c r="K109" s="115">
        <v>1086.07</v>
      </c>
      <c r="L109" s="116">
        <v>0</v>
      </c>
      <c r="M109" s="125" t="s">
        <v>874</v>
      </c>
      <c r="N109" s="115">
        <v>0</v>
      </c>
      <c r="O109" s="124" t="s">
        <v>874</v>
      </c>
      <c r="P109" s="115">
        <v>8</v>
      </c>
      <c r="Q109" s="115">
        <v>1134.23</v>
      </c>
      <c r="R109" s="115"/>
    </row>
    <row r="110" spans="1:25" x14ac:dyDescent="0.2">
      <c r="A110" s="131" t="s">
        <v>900</v>
      </c>
      <c r="B110" s="377" t="s">
        <v>105</v>
      </c>
      <c r="C110" s="378">
        <v>2018</v>
      </c>
      <c r="D110" s="115">
        <v>21.99</v>
      </c>
      <c r="E110" s="115">
        <v>1860.44</v>
      </c>
      <c r="F110" s="115">
        <v>49.48</v>
      </c>
      <c r="G110" s="115">
        <v>1565.31</v>
      </c>
      <c r="H110" s="115">
        <v>78.069999999999993</v>
      </c>
      <c r="I110" s="115">
        <v>1213.03</v>
      </c>
      <c r="J110" s="115">
        <v>3.9</v>
      </c>
      <c r="K110" s="115">
        <v>997.32</v>
      </c>
      <c r="L110" s="116">
        <v>0</v>
      </c>
      <c r="M110" s="125" t="s">
        <v>874</v>
      </c>
      <c r="N110" s="115">
        <v>0</v>
      </c>
      <c r="O110" s="124" t="s">
        <v>874</v>
      </c>
      <c r="P110" s="115">
        <v>2.38</v>
      </c>
      <c r="Q110" s="115">
        <v>1184.6500000000001</v>
      </c>
      <c r="R110" s="115"/>
    </row>
    <row r="111" spans="1:25" x14ac:dyDescent="0.2">
      <c r="A111" s="131" t="s">
        <v>901</v>
      </c>
      <c r="B111" s="377" t="s">
        <v>105</v>
      </c>
      <c r="C111" s="378">
        <v>2018</v>
      </c>
      <c r="D111" s="115">
        <v>5</v>
      </c>
      <c r="E111" s="115">
        <v>2130.31</v>
      </c>
      <c r="F111" s="115">
        <v>14</v>
      </c>
      <c r="G111" s="115">
        <v>2025.62</v>
      </c>
      <c r="H111" s="115">
        <v>39</v>
      </c>
      <c r="I111" s="115">
        <v>1677.31</v>
      </c>
      <c r="J111" s="115">
        <v>21</v>
      </c>
      <c r="K111" s="115">
        <v>1214.97</v>
      </c>
      <c r="L111" s="116">
        <v>0</v>
      </c>
      <c r="M111" s="125" t="s">
        <v>874</v>
      </c>
      <c r="N111" s="115">
        <v>0</v>
      </c>
      <c r="O111" s="124" t="s">
        <v>874</v>
      </c>
      <c r="P111" s="115">
        <v>0</v>
      </c>
      <c r="Q111" s="124" t="s">
        <v>874</v>
      </c>
      <c r="R111" s="115"/>
    </row>
    <row r="112" spans="1:25" x14ac:dyDescent="0.2">
      <c r="A112" s="131" t="s">
        <v>902</v>
      </c>
      <c r="B112" s="377" t="s">
        <v>105</v>
      </c>
      <c r="C112" s="378">
        <v>2018</v>
      </c>
      <c r="D112" s="115">
        <v>5.66</v>
      </c>
      <c r="E112" s="115">
        <v>2566.63</v>
      </c>
      <c r="F112" s="115">
        <v>19.36</v>
      </c>
      <c r="G112" s="115">
        <v>2036.89</v>
      </c>
      <c r="H112" s="115">
        <v>39.270000000000003</v>
      </c>
      <c r="I112" s="115">
        <v>1352.55</v>
      </c>
      <c r="J112" s="115">
        <v>21.84</v>
      </c>
      <c r="K112" s="115">
        <v>1348.39</v>
      </c>
      <c r="L112" s="116">
        <v>0</v>
      </c>
      <c r="M112" s="125" t="s">
        <v>874</v>
      </c>
      <c r="N112" s="115">
        <v>0</v>
      </c>
      <c r="O112" s="124" t="s">
        <v>874</v>
      </c>
      <c r="P112" s="115">
        <v>10.210000000000001</v>
      </c>
      <c r="Q112" s="115">
        <v>1161.8699999999999</v>
      </c>
      <c r="R112" s="115"/>
    </row>
    <row r="113" spans="1:17" x14ac:dyDescent="0.2">
      <c r="A113" s="131" t="s">
        <v>675</v>
      </c>
      <c r="B113" s="377" t="s">
        <v>114</v>
      </c>
      <c r="C113" s="378">
        <v>2019</v>
      </c>
      <c r="D113" s="115">
        <v>105</v>
      </c>
      <c r="E113" s="115">
        <v>3353.0078993470302</v>
      </c>
      <c r="F113" s="115">
        <v>152</v>
      </c>
      <c r="G113" s="115">
        <v>2370.4692806370936</v>
      </c>
      <c r="H113" s="115">
        <v>335</v>
      </c>
      <c r="I113" s="115">
        <v>1801.0220523908938</v>
      </c>
      <c r="J113" s="115">
        <v>69</v>
      </c>
      <c r="K113" s="115">
        <v>1560.1464923684337</v>
      </c>
      <c r="L113" s="116">
        <v>17</v>
      </c>
      <c r="M113" s="116">
        <v>1188.2459833526909</v>
      </c>
      <c r="N113" s="115"/>
      <c r="O113" s="115"/>
      <c r="P113" s="115">
        <v>132</v>
      </c>
      <c r="Q113" s="115">
        <v>1852.9400505050505</v>
      </c>
    </row>
    <row r="114" spans="1:17" x14ac:dyDescent="0.2">
      <c r="A114" s="131" t="s">
        <v>672</v>
      </c>
      <c r="B114" s="377" t="s">
        <v>114</v>
      </c>
      <c r="C114" s="378">
        <v>2019</v>
      </c>
      <c r="D114" s="115">
        <v>308.8</v>
      </c>
      <c r="E114" s="115">
        <v>2814</v>
      </c>
      <c r="F114" s="115">
        <v>482.5</v>
      </c>
      <c r="G114" s="115">
        <v>2137</v>
      </c>
      <c r="H114" s="115">
        <v>1166.7</v>
      </c>
      <c r="I114" s="115">
        <v>1600</v>
      </c>
      <c r="J114" s="115">
        <v>113</v>
      </c>
      <c r="K114" s="115">
        <v>1336</v>
      </c>
      <c r="L114" s="116">
        <v>68.8</v>
      </c>
      <c r="M114" s="116">
        <v>1207</v>
      </c>
      <c r="N114" s="115"/>
      <c r="O114" s="115"/>
      <c r="P114" s="115">
        <v>371.2</v>
      </c>
      <c r="Q114" s="115">
        <v>1585</v>
      </c>
    </row>
    <row r="115" spans="1:17" x14ac:dyDescent="0.2">
      <c r="A115" s="131" t="s">
        <v>871</v>
      </c>
      <c r="B115" s="377" t="s">
        <v>114</v>
      </c>
      <c r="C115" s="378">
        <v>2019</v>
      </c>
      <c r="D115" s="115">
        <v>119.5</v>
      </c>
      <c r="E115" s="115">
        <v>3012.69</v>
      </c>
      <c r="F115" s="115">
        <v>250.9</v>
      </c>
      <c r="G115" s="115">
        <v>2212.6799999999998</v>
      </c>
      <c r="H115" s="115">
        <v>377.2</v>
      </c>
      <c r="I115" s="115">
        <v>1529.42</v>
      </c>
      <c r="J115" s="115">
        <v>2.1</v>
      </c>
      <c r="K115" s="115">
        <v>1406.94</v>
      </c>
      <c r="L115" s="116">
        <v>9.1999999999999993</v>
      </c>
      <c r="M115" s="116">
        <v>1222.22</v>
      </c>
      <c r="N115" s="115"/>
      <c r="O115" s="115"/>
      <c r="P115" s="115">
        <v>126.4</v>
      </c>
      <c r="Q115" s="115">
        <v>1638.73</v>
      </c>
    </row>
    <row r="116" spans="1:17" x14ac:dyDescent="0.2">
      <c r="A116" s="131" t="s">
        <v>669</v>
      </c>
      <c r="B116" s="377" t="s">
        <v>114</v>
      </c>
      <c r="C116" s="378">
        <v>2019</v>
      </c>
      <c r="D116" s="115">
        <v>45.8</v>
      </c>
      <c r="E116" s="115">
        <v>2195.7805676855896</v>
      </c>
      <c r="F116" s="115">
        <v>85.899999999999991</v>
      </c>
      <c r="G116" s="115">
        <v>1855.5316259216145</v>
      </c>
      <c r="H116" s="115">
        <v>136.9</v>
      </c>
      <c r="I116" s="115">
        <v>1396.7500608716825</v>
      </c>
      <c r="J116" s="115">
        <v>2</v>
      </c>
      <c r="K116" s="115">
        <v>1152.9166666666667</v>
      </c>
      <c r="L116" s="116">
        <v>0.8</v>
      </c>
      <c r="M116" s="116">
        <v>1108.9583333333333</v>
      </c>
      <c r="N116" s="115"/>
      <c r="O116" s="115"/>
      <c r="P116" s="115">
        <v>11.899999999999999</v>
      </c>
      <c r="Q116" s="115">
        <v>1449.1946778711488</v>
      </c>
    </row>
    <row r="117" spans="1:17" x14ac:dyDescent="0.2">
      <c r="A117" s="131" t="s">
        <v>665</v>
      </c>
      <c r="B117" s="377" t="s">
        <v>114</v>
      </c>
      <c r="C117" s="378">
        <v>2019</v>
      </c>
      <c r="D117" s="115">
        <v>164.45</v>
      </c>
      <c r="E117" s="115">
        <v>2708.99</v>
      </c>
      <c r="F117" s="115">
        <v>278.99</v>
      </c>
      <c r="G117" s="115">
        <v>1968.59</v>
      </c>
      <c r="H117" s="115">
        <v>496.51</v>
      </c>
      <c r="I117" s="115">
        <v>1473.3</v>
      </c>
      <c r="J117" s="115">
        <v>7.69</v>
      </c>
      <c r="K117" s="115">
        <v>1243.21</v>
      </c>
      <c r="L117" s="116">
        <v>7.82</v>
      </c>
      <c r="M117" s="116">
        <v>1249.3</v>
      </c>
      <c r="N117" s="115"/>
      <c r="O117" s="115"/>
      <c r="P117" s="115">
        <v>346.46</v>
      </c>
      <c r="Q117" s="115">
        <v>1471.16</v>
      </c>
    </row>
    <row r="118" spans="1:17" x14ac:dyDescent="0.2">
      <c r="A118" s="131" t="s">
        <v>670</v>
      </c>
      <c r="B118" s="377" t="s">
        <v>114</v>
      </c>
      <c r="C118" s="378">
        <v>2019</v>
      </c>
      <c r="D118" s="115">
        <v>47.38</v>
      </c>
      <c r="E118" s="115">
        <v>2086.7883248909525</v>
      </c>
      <c r="F118" s="115">
        <v>62.27</v>
      </c>
      <c r="G118" s="115">
        <v>1675.1700123119747</v>
      </c>
      <c r="H118" s="115">
        <v>185.44000000000003</v>
      </c>
      <c r="I118" s="115">
        <v>1367.0527618996259</v>
      </c>
      <c r="J118" s="115">
        <v>0.84</v>
      </c>
      <c r="K118" s="115">
        <v>1335.1488095238094</v>
      </c>
      <c r="L118" s="116">
        <v>8.7199999999999989</v>
      </c>
      <c r="M118" s="116">
        <v>1026.3522553516821</v>
      </c>
      <c r="N118" s="115"/>
      <c r="O118" s="115"/>
      <c r="P118" s="115">
        <v>3.61</v>
      </c>
      <c r="Q118" s="115">
        <v>1325.3534164358264</v>
      </c>
    </row>
    <row r="119" spans="1:17" x14ac:dyDescent="0.2">
      <c r="A119" s="131" t="s">
        <v>679</v>
      </c>
      <c r="B119" s="377" t="s">
        <v>114</v>
      </c>
      <c r="C119" s="378">
        <v>2019</v>
      </c>
      <c r="D119" s="115">
        <v>92</v>
      </c>
      <c r="E119" s="115">
        <v>2651</v>
      </c>
      <c r="F119" s="115">
        <v>154</v>
      </c>
      <c r="G119" s="115">
        <v>1929</v>
      </c>
      <c r="H119" s="115">
        <v>294</v>
      </c>
      <c r="I119" s="115">
        <v>1484</v>
      </c>
      <c r="J119" s="115">
        <v>11</v>
      </c>
      <c r="K119" s="115">
        <v>1230</v>
      </c>
      <c r="L119" s="116">
        <v>27</v>
      </c>
      <c r="M119" s="116">
        <v>1211</v>
      </c>
      <c r="N119" s="115"/>
      <c r="O119" s="115"/>
      <c r="P119" s="115">
        <v>150</v>
      </c>
      <c r="Q119" s="115">
        <v>1551</v>
      </c>
    </row>
    <row r="120" spans="1:17" x14ac:dyDescent="0.2">
      <c r="A120" s="131" t="s">
        <v>673</v>
      </c>
      <c r="B120" s="377" t="s">
        <v>114</v>
      </c>
      <c r="C120" s="378">
        <v>2019</v>
      </c>
      <c r="D120" s="115">
        <v>73</v>
      </c>
      <c r="E120" s="115">
        <v>2089.6373351523421</v>
      </c>
      <c r="F120" s="115">
        <v>144</v>
      </c>
      <c r="G120" s="115">
        <v>1731.1889891279204</v>
      </c>
      <c r="H120" s="115">
        <v>286</v>
      </c>
      <c r="I120" s="115">
        <v>1372.8931698774079</v>
      </c>
      <c r="J120" s="115">
        <v>0</v>
      </c>
      <c r="K120" s="121">
        <v>5455.208333333333</v>
      </c>
      <c r="L120" s="116">
        <v>11</v>
      </c>
      <c r="M120" s="116">
        <v>1063.8761467889908</v>
      </c>
      <c r="N120" s="115"/>
      <c r="O120" s="115"/>
      <c r="P120" s="115">
        <v>5</v>
      </c>
      <c r="Q120" s="115">
        <v>1248.8999999999999</v>
      </c>
    </row>
    <row r="121" spans="1:17" x14ac:dyDescent="0.2">
      <c r="A121" s="131" t="s">
        <v>671</v>
      </c>
      <c r="B121" s="377" t="s">
        <v>114</v>
      </c>
      <c r="C121" s="378">
        <v>2019</v>
      </c>
      <c r="D121" s="115">
        <v>23</v>
      </c>
      <c r="E121" s="115">
        <v>2029</v>
      </c>
      <c r="F121" s="115">
        <v>30</v>
      </c>
      <c r="G121" s="115">
        <v>1729</v>
      </c>
      <c r="H121" s="115">
        <v>53</v>
      </c>
      <c r="I121" s="115">
        <v>1477</v>
      </c>
      <c r="J121" s="115">
        <v>10</v>
      </c>
      <c r="K121" s="115">
        <v>1114</v>
      </c>
      <c r="L121" s="116">
        <v>0</v>
      </c>
      <c r="M121" s="125" t="s">
        <v>874</v>
      </c>
      <c r="N121" s="115"/>
      <c r="O121" s="115"/>
      <c r="P121" s="115">
        <v>5</v>
      </c>
      <c r="Q121" s="115">
        <v>1226</v>
      </c>
    </row>
    <row r="122" spans="1:17" x14ac:dyDescent="0.2">
      <c r="A122" s="131" t="s">
        <v>676</v>
      </c>
      <c r="B122" s="377" t="s">
        <v>114</v>
      </c>
      <c r="C122" s="378">
        <v>2019</v>
      </c>
      <c r="D122" s="115">
        <v>26</v>
      </c>
      <c r="E122" s="115">
        <v>2601.13</v>
      </c>
      <c r="F122" s="115">
        <v>41.3</v>
      </c>
      <c r="G122" s="115">
        <v>1946.92</v>
      </c>
      <c r="H122" s="115">
        <v>134.5</v>
      </c>
      <c r="I122" s="115">
        <v>1496.31</v>
      </c>
      <c r="J122" s="115">
        <v>12.6</v>
      </c>
      <c r="K122" s="115">
        <v>1174.9100000000001</v>
      </c>
      <c r="L122" s="116">
        <v>0</v>
      </c>
      <c r="M122" s="125" t="s">
        <v>874</v>
      </c>
      <c r="N122" s="115"/>
      <c r="O122" s="115"/>
      <c r="P122" s="115">
        <v>42.1</v>
      </c>
      <c r="Q122" s="115">
        <v>1363.98</v>
      </c>
    </row>
    <row r="123" spans="1:17" x14ac:dyDescent="0.2">
      <c r="A123" s="131" t="s">
        <v>668</v>
      </c>
      <c r="B123" s="377" t="s">
        <v>114</v>
      </c>
      <c r="C123" s="378">
        <v>2019</v>
      </c>
      <c r="D123" s="115">
        <v>22</v>
      </c>
      <c r="E123" s="115">
        <v>2008.5041592394534</v>
      </c>
      <c r="F123" s="115">
        <v>39</v>
      </c>
      <c r="G123" s="115">
        <v>1672.378277153558</v>
      </c>
      <c r="H123" s="115">
        <v>61</v>
      </c>
      <c r="I123" s="115">
        <v>1429.5392059826243</v>
      </c>
      <c r="J123" s="115">
        <v>0</v>
      </c>
      <c r="K123" s="124" t="s">
        <v>874</v>
      </c>
      <c r="L123" s="116">
        <v>0</v>
      </c>
      <c r="M123" s="125" t="s">
        <v>874</v>
      </c>
      <c r="N123" s="115"/>
      <c r="O123" s="115"/>
      <c r="P123" s="115">
        <v>29</v>
      </c>
      <c r="Q123" s="115">
        <v>1731.0656588113236</v>
      </c>
    </row>
    <row r="124" spans="1:17" x14ac:dyDescent="0.2">
      <c r="A124" s="131" t="s">
        <v>660</v>
      </c>
      <c r="B124" s="377" t="s">
        <v>114</v>
      </c>
      <c r="C124" s="378">
        <v>2019</v>
      </c>
      <c r="D124" s="115">
        <v>28</v>
      </c>
      <c r="E124" s="115">
        <v>1831</v>
      </c>
      <c r="F124" s="115">
        <v>28</v>
      </c>
      <c r="G124" s="115">
        <v>1580</v>
      </c>
      <c r="H124" s="115">
        <v>60</v>
      </c>
      <c r="I124" s="115">
        <v>1175</v>
      </c>
      <c r="J124" s="115">
        <v>4</v>
      </c>
      <c r="K124" s="115">
        <v>988</v>
      </c>
      <c r="L124" s="116">
        <v>0</v>
      </c>
      <c r="M124" s="125" t="s">
        <v>874</v>
      </c>
      <c r="N124" s="115"/>
      <c r="O124" s="115"/>
      <c r="P124" s="115">
        <v>0</v>
      </c>
      <c r="Q124" s="124" t="s">
        <v>874</v>
      </c>
    </row>
    <row r="125" spans="1:17" x14ac:dyDescent="0.2">
      <c r="A125" s="131" t="s">
        <v>677</v>
      </c>
      <c r="B125" s="377" t="s">
        <v>114</v>
      </c>
      <c r="C125" s="378">
        <v>2019</v>
      </c>
      <c r="D125" s="115">
        <v>34</v>
      </c>
      <c r="E125" s="115">
        <v>1665.9015594541909</v>
      </c>
      <c r="F125" s="115">
        <v>48</v>
      </c>
      <c r="G125" s="115">
        <v>1480.421875</v>
      </c>
      <c r="H125" s="115">
        <v>94</v>
      </c>
      <c r="I125" s="115">
        <v>1284.5360551431602</v>
      </c>
      <c r="J125" s="115">
        <v>14</v>
      </c>
      <c r="K125" s="115">
        <v>1180.3191489361702</v>
      </c>
      <c r="L125" s="116">
        <v>0</v>
      </c>
      <c r="M125" s="125" t="s">
        <v>874</v>
      </c>
      <c r="N125" s="115"/>
      <c r="O125" s="115"/>
      <c r="P125" s="115">
        <v>12</v>
      </c>
      <c r="Q125" s="115">
        <v>1271.0968660968663</v>
      </c>
    </row>
    <row r="126" spans="1:17" x14ac:dyDescent="0.2">
      <c r="A126" s="131" t="s">
        <v>664</v>
      </c>
      <c r="B126" s="377" t="s">
        <v>114</v>
      </c>
      <c r="C126" s="378">
        <v>2019</v>
      </c>
      <c r="D126" s="115">
        <v>61</v>
      </c>
      <c r="E126" s="115">
        <v>2122</v>
      </c>
      <c r="F126" s="115">
        <v>137</v>
      </c>
      <c r="G126" s="115">
        <v>1733</v>
      </c>
      <c r="H126" s="115">
        <v>233</v>
      </c>
      <c r="I126" s="115">
        <v>1353</v>
      </c>
      <c r="J126" s="115">
        <v>1</v>
      </c>
      <c r="K126" s="115">
        <v>1142</v>
      </c>
      <c r="L126" s="116">
        <v>6</v>
      </c>
      <c r="M126" s="116">
        <v>1196</v>
      </c>
      <c r="N126" s="115"/>
      <c r="O126" s="115"/>
      <c r="P126" s="115">
        <v>79</v>
      </c>
      <c r="Q126" s="115">
        <v>1016</v>
      </c>
    </row>
    <row r="127" spans="1:17" x14ac:dyDescent="0.2">
      <c r="A127" s="131" t="s">
        <v>875</v>
      </c>
      <c r="B127" s="377" t="s">
        <v>114</v>
      </c>
      <c r="C127" s="378">
        <v>2019</v>
      </c>
      <c r="D127" s="115">
        <v>48</v>
      </c>
      <c r="E127" s="115">
        <v>1665</v>
      </c>
      <c r="F127" s="115">
        <v>85</v>
      </c>
      <c r="G127" s="115">
        <v>1513</v>
      </c>
      <c r="H127" s="115">
        <v>151</v>
      </c>
      <c r="I127" s="115">
        <v>1295</v>
      </c>
      <c r="J127" s="115">
        <v>12</v>
      </c>
      <c r="K127" s="115">
        <v>1056</v>
      </c>
      <c r="L127" s="116">
        <v>2</v>
      </c>
      <c r="M127" s="116">
        <v>959</v>
      </c>
      <c r="N127" s="115"/>
      <c r="O127" s="115"/>
      <c r="P127" s="115">
        <v>1</v>
      </c>
      <c r="Q127" s="115">
        <v>1244</v>
      </c>
    </row>
    <row r="128" spans="1:17" x14ac:dyDescent="0.2">
      <c r="A128" s="131" t="s">
        <v>674</v>
      </c>
      <c r="B128" s="377" t="s">
        <v>114</v>
      </c>
      <c r="C128" s="378">
        <v>2019</v>
      </c>
      <c r="D128" s="115">
        <v>64</v>
      </c>
      <c r="E128" s="115">
        <v>1946</v>
      </c>
      <c r="F128" s="115">
        <v>136</v>
      </c>
      <c r="G128" s="115">
        <v>1741</v>
      </c>
      <c r="H128" s="115">
        <v>281</v>
      </c>
      <c r="I128" s="115">
        <v>1350</v>
      </c>
      <c r="J128" s="115">
        <v>1</v>
      </c>
      <c r="K128" s="115">
        <v>1265</v>
      </c>
      <c r="L128" s="116">
        <v>5</v>
      </c>
      <c r="M128" s="116">
        <v>1105</v>
      </c>
      <c r="N128" s="115"/>
      <c r="O128" s="115"/>
      <c r="P128" s="115">
        <v>11</v>
      </c>
      <c r="Q128" s="115">
        <v>1198</v>
      </c>
    </row>
    <row r="129" spans="1:17" x14ac:dyDescent="0.2">
      <c r="A129" s="131" t="s">
        <v>663</v>
      </c>
      <c r="B129" s="377" t="s">
        <v>114</v>
      </c>
      <c r="C129" s="378">
        <v>2019</v>
      </c>
      <c r="D129" s="115">
        <v>59.3</v>
      </c>
      <c r="E129" s="115">
        <v>2368</v>
      </c>
      <c r="F129" s="115">
        <v>132.30000000000001</v>
      </c>
      <c r="G129" s="115">
        <v>1767</v>
      </c>
      <c r="H129" s="115">
        <v>311.5</v>
      </c>
      <c r="I129" s="115">
        <v>1310</v>
      </c>
      <c r="J129" s="115">
        <v>8.6999999999999993</v>
      </c>
      <c r="K129" s="115">
        <v>1064</v>
      </c>
      <c r="L129" s="116">
        <v>28.5</v>
      </c>
      <c r="M129" s="116">
        <v>1099</v>
      </c>
      <c r="N129" s="115"/>
      <c r="O129" s="115"/>
      <c r="P129" s="115">
        <v>28.7</v>
      </c>
      <c r="Q129" s="115">
        <v>1234</v>
      </c>
    </row>
    <row r="130" spans="1:17" x14ac:dyDescent="0.2">
      <c r="A130" s="131" t="s">
        <v>678</v>
      </c>
      <c r="B130" s="377" t="s">
        <v>114</v>
      </c>
      <c r="C130" s="378">
        <v>2019</v>
      </c>
      <c r="D130" s="115">
        <v>16.579999999999998</v>
      </c>
      <c r="E130" s="115">
        <v>1957.8003618817856</v>
      </c>
      <c r="F130" s="115">
        <v>27.934999999999999</v>
      </c>
      <c r="G130" s="115">
        <v>1447.6295567090272</v>
      </c>
      <c r="H130" s="115">
        <v>68.242000000000004</v>
      </c>
      <c r="I130" s="115">
        <v>1236.6933486709065</v>
      </c>
      <c r="J130" s="115">
        <v>8.1419999999999995</v>
      </c>
      <c r="K130" s="115">
        <v>1137.4885368050439</v>
      </c>
      <c r="L130" s="116">
        <v>0</v>
      </c>
      <c r="M130" s="125" t="s">
        <v>874</v>
      </c>
      <c r="N130" s="115"/>
      <c r="O130" s="115"/>
      <c r="P130" s="115">
        <v>2.44</v>
      </c>
      <c r="Q130" s="115">
        <v>1108.2288251366119</v>
      </c>
    </row>
    <row r="131" spans="1:17" x14ac:dyDescent="0.2">
      <c r="A131" s="131" t="s">
        <v>876</v>
      </c>
      <c r="B131" s="377" t="s">
        <v>114</v>
      </c>
      <c r="C131" s="378">
        <v>2019</v>
      </c>
      <c r="D131" s="115">
        <v>33</v>
      </c>
      <c r="E131" s="115">
        <v>2640</v>
      </c>
      <c r="F131" s="115">
        <v>68</v>
      </c>
      <c r="G131" s="115">
        <v>1958</v>
      </c>
      <c r="H131" s="115">
        <v>130</v>
      </c>
      <c r="I131" s="115">
        <v>1433</v>
      </c>
      <c r="J131" s="115">
        <v>0</v>
      </c>
      <c r="K131" s="124" t="s">
        <v>874</v>
      </c>
      <c r="L131" s="116">
        <v>0</v>
      </c>
      <c r="M131" s="125" t="s">
        <v>874</v>
      </c>
      <c r="N131" s="115"/>
      <c r="O131" s="115"/>
      <c r="P131" s="115">
        <v>42.9</v>
      </c>
      <c r="Q131" s="115">
        <v>1042.81</v>
      </c>
    </row>
    <row r="132" spans="1:17" x14ac:dyDescent="0.2">
      <c r="A132" s="131" t="s">
        <v>661</v>
      </c>
      <c r="B132" s="377" t="s">
        <v>114</v>
      </c>
      <c r="C132" s="378">
        <v>2019</v>
      </c>
      <c r="D132" s="115">
        <v>50</v>
      </c>
      <c r="E132" s="115">
        <v>1984</v>
      </c>
      <c r="F132" s="115">
        <v>102</v>
      </c>
      <c r="G132" s="115">
        <v>1612</v>
      </c>
      <c r="H132" s="115">
        <v>305</v>
      </c>
      <c r="I132" s="115">
        <v>1377</v>
      </c>
      <c r="J132" s="115">
        <v>3</v>
      </c>
      <c r="K132" s="115">
        <v>1166</v>
      </c>
      <c r="L132" s="116">
        <v>10</v>
      </c>
      <c r="M132" s="116">
        <v>1068</v>
      </c>
      <c r="N132" s="115"/>
      <c r="O132" s="115"/>
      <c r="P132" s="115">
        <v>26</v>
      </c>
      <c r="Q132" s="115">
        <v>1415</v>
      </c>
    </row>
    <row r="133" spans="1:17" x14ac:dyDescent="0.2">
      <c r="A133" s="131" t="s">
        <v>877</v>
      </c>
      <c r="B133" s="377" t="s">
        <v>105</v>
      </c>
      <c r="C133" s="378">
        <v>2019</v>
      </c>
      <c r="D133" s="115">
        <v>532.822</v>
      </c>
      <c r="E133" s="115">
        <v>3555.49</v>
      </c>
      <c r="F133" s="115">
        <v>828.20299999999997</v>
      </c>
      <c r="G133" s="115">
        <v>2765.59</v>
      </c>
      <c r="H133" s="115">
        <v>1717.18</v>
      </c>
      <c r="I133" s="115">
        <v>1953.75</v>
      </c>
      <c r="J133" s="115">
        <v>322.30399999999997</v>
      </c>
      <c r="K133" s="115">
        <v>1613.11</v>
      </c>
      <c r="L133" s="116">
        <v>361.10199999999998</v>
      </c>
      <c r="M133" s="116">
        <v>1681.75</v>
      </c>
      <c r="N133" s="115">
        <v>178.965</v>
      </c>
      <c r="O133" s="115">
        <v>2191.5100000000002</v>
      </c>
      <c r="P133" s="115">
        <v>1102.701</v>
      </c>
      <c r="Q133" s="115">
        <v>1645.19</v>
      </c>
    </row>
    <row r="134" spans="1:17" x14ac:dyDescent="0.2">
      <c r="A134" s="131" t="s">
        <v>878</v>
      </c>
      <c r="B134" s="377" t="s">
        <v>105</v>
      </c>
      <c r="C134" s="378">
        <v>2019</v>
      </c>
      <c r="D134" s="115">
        <v>46.98</v>
      </c>
      <c r="E134" s="115">
        <v>2815.85</v>
      </c>
      <c r="F134" s="115">
        <v>124.19</v>
      </c>
      <c r="G134" s="115">
        <v>2250.63</v>
      </c>
      <c r="H134" s="115">
        <v>362.08</v>
      </c>
      <c r="I134" s="115">
        <v>1607.56</v>
      </c>
      <c r="J134" s="115">
        <v>15.85</v>
      </c>
      <c r="K134" s="115">
        <v>1219.18</v>
      </c>
      <c r="L134" s="116">
        <v>16.559999999999999</v>
      </c>
      <c r="M134" s="116">
        <v>1185.26</v>
      </c>
      <c r="N134" s="115">
        <v>69.69</v>
      </c>
      <c r="O134" s="115">
        <v>2203.91</v>
      </c>
      <c r="P134" s="115">
        <v>145.46</v>
      </c>
      <c r="Q134" s="115">
        <v>1584.66</v>
      </c>
    </row>
    <row r="135" spans="1:17" x14ac:dyDescent="0.2">
      <c r="A135" s="131" t="s">
        <v>879</v>
      </c>
      <c r="B135" s="377" t="s">
        <v>105</v>
      </c>
      <c r="C135" s="378">
        <v>2019</v>
      </c>
      <c r="D135" s="115">
        <v>29.65</v>
      </c>
      <c r="E135" s="115">
        <v>2457.21</v>
      </c>
      <c r="F135" s="115">
        <v>99.63</v>
      </c>
      <c r="G135" s="115">
        <v>2245.5300000000002</v>
      </c>
      <c r="H135" s="115">
        <v>264.18</v>
      </c>
      <c r="I135" s="115">
        <v>1634.74</v>
      </c>
      <c r="J135" s="115">
        <v>6.07</v>
      </c>
      <c r="K135" s="115">
        <v>1368.93</v>
      </c>
      <c r="L135" s="116">
        <v>15.73</v>
      </c>
      <c r="M135" s="116">
        <v>1158.57</v>
      </c>
      <c r="N135" s="115">
        <v>0</v>
      </c>
      <c r="O135" s="124" t="s">
        <v>874</v>
      </c>
      <c r="P135" s="115">
        <v>115.46</v>
      </c>
      <c r="Q135" s="115">
        <v>1518.82</v>
      </c>
    </row>
    <row r="136" spans="1:17" x14ac:dyDescent="0.2">
      <c r="A136" s="131" t="s">
        <v>880</v>
      </c>
      <c r="B136" s="377" t="s">
        <v>105</v>
      </c>
      <c r="C136" s="378">
        <v>2019</v>
      </c>
      <c r="D136" s="115">
        <v>220.81</v>
      </c>
      <c r="E136" s="115">
        <v>4712.8100000000004</v>
      </c>
      <c r="F136" s="115">
        <v>428.64</v>
      </c>
      <c r="G136" s="115">
        <v>3421.56</v>
      </c>
      <c r="H136" s="115">
        <v>738.73</v>
      </c>
      <c r="I136" s="115">
        <v>2160.5</v>
      </c>
      <c r="J136" s="115">
        <v>109.5</v>
      </c>
      <c r="K136" s="115">
        <v>1680.53</v>
      </c>
      <c r="L136" s="116">
        <v>143.5</v>
      </c>
      <c r="M136" s="116">
        <v>1664.12</v>
      </c>
      <c r="N136" s="115">
        <v>67.819999999999993</v>
      </c>
      <c r="O136" s="115">
        <v>2623.58</v>
      </c>
      <c r="P136" s="115">
        <v>548.75</v>
      </c>
      <c r="Q136" s="115">
        <v>1822.22</v>
      </c>
    </row>
    <row r="137" spans="1:17" x14ac:dyDescent="0.2">
      <c r="A137" s="131" t="s">
        <v>881</v>
      </c>
      <c r="B137" s="377" t="s">
        <v>105</v>
      </c>
      <c r="C137" s="378">
        <v>2019</v>
      </c>
      <c r="D137" s="115">
        <v>134</v>
      </c>
      <c r="E137" s="115">
        <v>4130.55</v>
      </c>
      <c r="F137" s="115">
        <v>279</v>
      </c>
      <c r="G137" s="115">
        <v>2861.46</v>
      </c>
      <c r="H137" s="115">
        <v>659</v>
      </c>
      <c r="I137" s="115">
        <v>2049.16</v>
      </c>
      <c r="J137" s="115">
        <v>96</v>
      </c>
      <c r="K137" s="115">
        <v>1418.49</v>
      </c>
      <c r="L137" s="116">
        <v>62</v>
      </c>
      <c r="M137" s="116">
        <v>1320.33</v>
      </c>
      <c r="N137" s="115">
        <v>127</v>
      </c>
      <c r="O137" s="115">
        <v>1872.99</v>
      </c>
      <c r="P137" s="115">
        <v>344</v>
      </c>
      <c r="Q137" s="115">
        <v>1692.1</v>
      </c>
    </row>
    <row r="138" spans="1:17" x14ac:dyDescent="0.2">
      <c r="A138" s="131" t="s">
        <v>882</v>
      </c>
      <c r="B138" s="377" t="s">
        <v>105</v>
      </c>
      <c r="C138" s="378">
        <v>2019</v>
      </c>
      <c r="D138" s="115">
        <v>30</v>
      </c>
      <c r="E138" s="115">
        <v>3277.83</v>
      </c>
      <c r="F138" s="115">
        <v>37</v>
      </c>
      <c r="G138" s="115">
        <v>2769.13</v>
      </c>
      <c r="H138" s="115">
        <v>131</v>
      </c>
      <c r="I138" s="115">
        <v>1696.28</v>
      </c>
      <c r="J138" s="115">
        <v>47</v>
      </c>
      <c r="K138" s="115">
        <v>1393.07</v>
      </c>
      <c r="L138" s="116">
        <v>0</v>
      </c>
      <c r="M138" s="125" t="s">
        <v>874</v>
      </c>
      <c r="N138" s="115">
        <v>0</v>
      </c>
      <c r="O138" s="124" t="s">
        <v>874</v>
      </c>
      <c r="P138" s="115">
        <v>32</v>
      </c>
      <c r="Q138" s="115">
        <v>1405.11</v>
      </c>
    </row>
    <row r="139" spans="1:17" x14ac:dyDescent="0.2">
      <c r="A139" s="131" t="s">
        <v>883</v>
      </c>
      <c r="B139" s="377" t="s">
        <v>105</v>
      </c>
      <c r="C139" s="378">
        <v>2019</v>
      </c>
      <c r="D139" s="115">
        <v>40.6</v>
      </c>
      <c r="E139" s="121">
        <v>2591.0700000000002</v>
      </c>
      <c r="F139" s="115">
        <v>119.58</v>
      </c>
      <c r="G139" s="115">
        <v>2447.14</v>
      </c>
      <c r="H139" s="115">
        <v>312</v>
      </c>
      <c r="I139" s="115">
        <v>1671.36</v>
      </c>
      <c r="J139" s="115">
        <v>15.18</v>
      </c>
      <c r="K139" s="121">
        <v>1639.72</v>
      </c>
      <c r="L139" s="116">
        <v>8.44</v>
      </c>
      <c r="M139" s="116">
        <v>1479.49</v>
      </c>
      <c r="N139" s="115">
        <v>28.12</v>
      </c>
      <c r="O139" s="121">
        <v>2647.55</v>
      </c>
      <c r="P139" s="115">
        <v>74.540000000000006</v>
      </c>
      <c r="Q139" s="115">
        <v>1578.28</v>
      </c>
    </row>
    <row r="140" spans="1:17" x14ac:dyDescent="0.2">
      <c r="A140" s="131" t="s">
        <v>884</v>
      </c>
      <c r="B140" s="377" t="s">
        <v>105</v>
      </c>
      <c r="C140" s="378">
        <v>2019</v>
      </c>
      <c r="D140" s="115">
        <v>28</v>
      </c>
      <c r="E140" s="115">
        <v>2905.78</v>
      </c>
      <c r="F140" s="115">
        <v>66</v>
      </c>
      <c r="G140" s="115">
        <v>2405.7399999999998</v>
      </c>
      <c r="H140" s="115">
        <v>199</v>
      </c>
      <c r="I140" s="115">
        <v>1754.25</v>
      </c>
      <c r="J140" s="115">
        <v>0</v>
      </c>
      <c r="K140" s="124" t="s">
        <v>874</v>
      </c>
      <c r="L140" s="116">
        <v>51</v>
      </c>
      <c r="M140" s="116">
        <v>1257.01</v>
      </c>
      <c r="N140" s="115">
        <v>0</v>
      </c>
      <c r="O140" s="124" t="s">
        <v>874</v>
      </c>
      <c r="P140" s="115">
        <v>52</v>
      </c>
      <c r="Q140" s="115">
        <v>1745.63</v>
      </c>
    </row>
    <row r="141" spans="1:17" x14ac:dyDescent="0.2">
      <c r="A141" s="131" t="s">
        <v>885</v>
      </c>
      <c r="B141" s="377" t="s">
        <v>105</v>
      </c>
      <c r="C141" s="378">
        <v>2019</v>
      </c>
      <c r="D141" s="115">
        <v>14</v>
      </c>
      <c r="E141" s="115">
        <v>3339.54</v>
      </c>
      <c r="F141" s="115">
        <v>47</v>
      </c>
      <c r="G141" s="115">
        <v>2290.2199999999998</v>
      </c>
      <c r="H141" s="115">
        <v>114</v>
      </c>
      <c r="I141" s="115">
        <v>1591.03</v>
      </c>
      <c r="J141" s="115">
        <v>31</v>
      </c>
      <c r="K141" s="129">
        <v>1192.07</v>
      </c>
      <c r="L141" s="116">
        <v>10</v>
      </c>
      <c r="M141" s="116">
        <v>1136.77</v>
      </c>
      <c r="N141" s="115">
        <v>46</v>
      </c>
      <c r="O141" s="115">
        <v>2153.1799999999998</v>
      </c>
      <c r="P141" s="115">
        <v>13</v>
      </c>
      <c r="Q141" s="115">
        <v>1444.62</v>
      </c>
    </row>
    <row r="142" spans="1:17" x14ac:dyDescent="0.2">
      <c r="A142" s="131" t="s">
        <v>886</v>
      </c>
      <c r="B142" s="377" t="s">
        <v>105</v>
      </c>
      <c r="C142" s="378">
        <v>2019</v>
      </c>
      <c r="D142" s="115">
        <v>205</v>
      </c>
      <c r="E142" s="115">
        <v>3999.69</v>
      </c>
      <c r="F142" s="115">
        <v>348</v>
      </c>
      <c r="G142" s="115">
        <v>3066.87</v>
      </c>
      <c r="H142" s="115">
        <v>918</v>
      </c>
      <c r="I142" s="115">
        <v>2143.2600000000002</v>
      </c>
      <c r="J142" s="115">
        <v>80</v>
      </c>
      <c r="K142" s="115">
        <v>1930.89</v>
      </c>
      <c r="L142" s="116">
        <v>26</v>
      </c>
      <c r="M142" s="116">
        <v>1931.24</v>
      </c>
      <c r="N142" s="115">
        <v>14</v>
      </c>
      <c r="O142" s="115">
        <v>2530.11</v>
      </c>
      <c r="P142" s="115">
        <v>706</v>
      </c>
      <c r="Q142" s="115">
        <v>2134.6799999999998</v>
      </c>
    </row>
    <row r="143" spans="1:17" x14ac:dyDescent="0.2">
      <c r="A143" s="131" t="s">
        <v>887</v>
      </c>
      <c r="B143" s="377" t="s">
        <v>105</v>
      </c>
      <c r="C143" s="378">
        <v>2019</v>
      </c>
      <c r="D143" s="115">
        <v>69</v>
      </c>
      <c r="E143" s="115">
        <v>4409.12</v>
      </c>
      <c r="F143" s="115">
        <v>105</v>
      </c>
      <c r="G143" s="115">
        <v>3286.64</v>
      </c>
      <c r="H143" s="115">
        <v>260</v>
      </c>
      <c r="I143" s="115">
        <v>2247.0100000000002</v>
      </c>
      <c r="J143" s="115">
        <v>16</v>
      </c>
      <c r="K143" s="115">
        <v>1615.59</v>
      </c>
      <c r="L143" s="116">
        <v>0</v>
      </c>
      <c r="M143" s="125" t="s">
        <v>874</v>
      </c>
      <c r="N143" s="115">
        <v>0</v>
      </c>
      <c r="O143" s="124" t="s">
        <v>874</v>
      </c>
      <c r="P143" s="115">
        <v>349</v>
      </c>
      <c r="Q143" s="115">
        <v>1509.49</v>
      </c>
    </row>
    <row r="144" spans="1:17" x14ac:dyDescent="0.2">
      <c r="A144" s="131" t="s">
        <v>888</v>
      </c>
      <c r="B144" s="377" t="s">
        <v>105</v>
      </c>
      <c r="C144" s="378">
        <v>2019</v>
      </c>
      <c r="D144" s="115">
        <v>66</v>
      </c>
      <c r="E144" s="115">
        <v>2751.89</v>
      </c>
      <c r="F144" s="115">
        <v>168</v>
      </c>
      <c r="G144" s="115">
        <v>2715.21</v>
      </c>
      <c r="H144" s="115">
        <v>447</v>
      </c>
      <c r="I144" s="115">
        <v>1903.49</v>
      </c>
      <c r="J144" s="115">
        <v>42</v>
      </c>
      <c r="K144" s="115">
        <v>1397.12</v>
      </c>
      <c r="L144" s="116">
        <v>26</v>
      </c>
      <c r="M144" s="116">
        <v>1440.22</v>
      </c>
      <c r="N144" s="115">
        <v>4</v>
      </c>
      <c r="O144" s="115">
        <v>2286.84</v>
      </c>
      <c r="P144" s="115">
        <v>339</v>
      </c>
      <c r="Q144" s="115">
        <v>1882.6</v>
      </c>
    </row>
    <row r="145" spans="1:17" x14ac:dyDescent="0.2">
      <c r="A145" s="131" t="s">
        <v>889</v>
      </c>
      <c r="B145" s="377" t="s">
        <v>105</v>
      </c>
      <c r="C145" s="378">
        <v>2019</v>
      </c>
      <c r="D145" s="115">
        <v>39.520000000000003</v>
      </c>
      <c r="E145" s="115">
        <v>3075.57</v>
      </c>
      <c r="F145" s="115">
        <v>89.4</v>
      </c>
      <c r="G145" s="115">
        <v>2648.18</v>
      </c>
      <c r="H145" s="115">
        <v>251.59</v>
      </c>
      <c r="I145" s="115">
        <v>2109.2199999999998</v>
      </c>
      <c r="J145" s="115">
        <v>41.34</v>
      </c>
      <c r="K145" s="115">
        <v>1542.51</v>
      </c>
      <c r="L145" s="116">
        <v>64.010000000000005</v>
      </c>
      <c r="M145" s="116">
        <v>1583.6</v>
      </c>
      <c r="N145" s="115">
        <v>0</v>
      </c>
      <c r="O145" s="124" t="s">
        <v>874</v>
      </c>
      <c r="P145" s="115">
        <v>118.19</v>
      </c>
      <c r="Q145" s="115">
        <v>2138.0700000000002</v>
      </c>
    </row>
    <row r="146" spans="1:17" x14ac:dyDescent="0.2">
      <c r="A146" s="131" t="s">
        <v>890</v>
      </c>
      <c r="B146" s="377" t="s">
        <v>105</v>
      </c>
      <c r="C146" s="378">
        <v>2019</v>
      </c>
      <c r="D146" s="127">
        <v>58</v>
      </c>
      <c r="E146" s="127">
        <v>3252.56</v>
      </c>
      <c r="F146" s="127">
        <v>112</v>
      </c>
      <c r="G146" s="127">
        <v>2202.5</v>
      </c>
      <c r="H146" s="127">
        <v>262</v>
      </c>
      <c r="I146" s="127">
        <v>1725.09</v>
      </c>
      <c r="J146" s="127">
        <v>96</v>
      </c>
      <c r="K146" s="127">
        <v>1346.98</v>
      </c>
      <c r="L146" s="128">
        <v>0</v>
      </c>
      <c r="M146" s="134" t="s">
        <v>874</v>
      </c>
      <c r="N146" s="127">
        <v>9</v>
      </c>
      <c r="O146" s="127">
        <v>2402.9</v>
      </c>
      <c r="P146" s="127">
        <v>78</v>
      </c>
      <c r="Q146" s="127">
        <v>1842.06</v>
      </c>
    </row>
    <row r="147" spans="1:17" x14ac:dyDescent="0.2">
      <c r="A147" s="131" t="s">
        <v>891</v>
      </c>
      <c r="B147" s="377" t="s">
        <v>105</v>
      </c>
      <c r="C147" s="378">
        <v>2019</v>
      </c>
      <c r="D147" s="115">
        <v>131</v>
      </c>
      <c r="E147" s="115">
        <v>4013.07</v>
      </c>
      <c r="F147" s="115">
        <v>285</v>
      </c>
      <c r="G147" s="115">
        <v>3116.97</v>
      </c>
      <c r="H147" s="115">
        <v>525</v>
      </c>
      <c r="I147" s="115">
        <v>2110.6</v>
      </c>
      <c r="J147" s="115">
        <v>104</v>
      </c>
      <c r="K147" s="115">
        <v>1363.78</v>
      </c>
      <c r="L147" s="116">
        <v>5</v>
      </c>
      <c r="M147" s="116">
        <v>1395.23</v>
      </c>
      <c r="N147" s="115">
        <v>30</v>
      </c>
      <c r="O147" s="115">
        <v>2966.15</v>
      </c>
      <c r="P147" s="115">
        <v>305</v>
      </c>
      <c r="Q147" s="115">
        <v>2369.25</v>
      </c>
    </row>
    <row r="148" spans="1:17" x14ac:dyDescent="0.2">
      <c r="A148" s="131" t="s">
        <v>892</v>
      </c>
      <c r="B148" s="377" t="s">
        <v>105</v>
      </c>
      <c r="C148" s="378">
        <v>2019</v>
      </c>
      <c r="D148" s="115">
        <v>94</v>
      </c>
      <c r="E148" s="115">
        <v>3324.39</v>
      </c>
      <c r="F148" s="115">
        <v>218</v>
      </c>
      <c r="G148" s="115">
        <v>2647.24</v>
      </c>
      <c r="H148" s="115">
        <v>490</v>
      </c>
      <c r="I148" s="115">
        <v>1767.44</v>
      </c>
      <c r="J148" s="115">
        <v>9</v>
      </c>
      <c r="K148" s="115">
        <v>1549.08</v>
      </c>
      <c r="L148" s="116">
        <v>2</v>
      </c>
      <c r="M148" s="116">
        <v>998.9</v>
      </c>
      <c r="N148" s="115">
        <v>11</v>
      </c>
      <c r="O148" s="115">
        <v>1773.14</v>
      </c>
      <c r="P148" s="115">
        <v>340</v>
      </c>
      <c r="Q148" s="115">
        <v>1821.99</v>
      </c>
    </row>
    <row r="149" spans="1:17" x14ac:dyDescent="0.2">
      <c r="A149" s="131" t="s">
        <v>893</v>
      </c>
      <c r="B149" s="377" t="s">
        <v>105</v>
      </c>
      <c r="C149" s="378">
        <v>2019</v>
      </c>
      <c r="D149" s="115">
        <v>37</v>
      </c>
      <c r="E149" s="115">
        <v>2844.14</v>
      </c>
      <c r="F149" s="115">
        <v>101</v>
      </c>
      <c r="G149" s="115">
        <v>2428.37</v>
      </c>
      <c r="H149" s="115">
        <v>254</v>
      </c>
      <c r="I149" s="115">
        <v>1755.94</v>
      </c>
      <c r="J149" s="115">
        <v>37</v>
      </c>
      <c r="K149" s="115">
        <v>1379.57</v>
      </c>
      <c r="L149" s="116">
        <v>23</v>
      </c>
      <c r="M149" s="116">
        <v>1391.22</v>
      </c>
      <c r="N149" s="115">
        <v>0</v>
      </c>
      <c r="O149" s="124" t="s">
        <v>874</v>
      </c>
      <c r="P149" s="115">
        <v>52</v>
      </c>
      <c r="Q149" s="115">
        <v>1793.29</v>
      </c>
    </row>
    <row r="150" spans="1:17" x14ac:dyDescent="0.2">
      <c r="A150" s="131" t="s">
        <v>894</v>
      </c>
      <c r="B150" s="377" t="s">
        <v>105</v>
      </c>
      <c r="C150" s="378">
        <v>2019</v>
      </c>
      <c r="D150" s="131">
        <v>60</v>
      </c>
      <c r="E150" s="115">
        <v>3416.29</v>
      </c>
      <c r="F150" s="131">
        <v>113</v>
      </c>
      <c r="G150" s="115">
        <v>3060.18</v>
      </c>
      <c r="H150" s="131">
        <v>299</v>
      </c>
      <c r="I150" s="115">
        <v>2031.05</v>
      </c>
      <c r="J150" s="131">
        <v>17</v>
      </c>
      <c r="K150" s="115">
        <v>1419.59</v>
      </c>
      <c r="L150" s="116">
        <v>1</v>
      </c>
      <c r="M150" s="116">
        <v>1187.3</v>
      </c>
      <c r="N150" s="115">
        <v>0</v>
      </c>
      <c r="O150" s="133" t="s">
        <v>874</v>
      </c>
      <c r="P150" s="131">
        <v>58</v>
      </c>
      <c r="Q150" s="115">
        <v>1511.22</v>
      </c>
    </row>
    <row r="151" spans="1:17" x14ac:dyDescent="0.2">
      <c r="A151" s="131" t="s">
        <v>895</v>
      </c>
      <c r="B151" s="377" t="s">
        <v>105</v>
      </c>
      <c r="C151" s="378">
        <v>2019</v>
      </c>
      <c r="D151" s="115">
        <v>76.75</v>
      </c>
      <c r="E151" s="115">
        <v>4064</v>
      </c>
      <c r="F151" s="115">
        <v>127.18</v>
      </c>
      <c r="G151" s="115">
        <v>2973.39</v>
      </c>
      <c r="H151" s="115">
        <v>339.71</v>
      </c>
      <c r="I151" s="115">
        <v>2015.78</v>
      </c>
      <c r="J151" s="115">
        <v>9.57</v>
      </c>
      <c r="K151" s="115">
        <v>1643.3</v>
      </c>
      <c r="L151" s="116">
        <v>14.84</v>
      </c>
      <c r="M151" s="116">
        <v>1567.18</v>
      </c>
      <c r="N151" s="115">
        <v>134.68</v>
      </c>
      <c r="O151" s="115">
        <v>2224.42</v>
      </c>
      <c r="P151" s="115">
        <v>216.52</v>
      </c>
      <c r="Q151" s="115">
        <v>1613.47</v>
      </c>
    </row>
    <row r="152" spans="1:17" x14ac:dyDescent="0.2">
      <c r="A152" s="131" t="s">
        <v>896</v>
      </c>
      <c r="B152" s="377" t="s">
        <v>105</v>
      </c>
      <c r="C152" s="378">
        <v>2019</v>
      </c>
      <c r="D152" s="115">
        <v>52.62</v>
      </c>
      <c r="E152" s="115">
        <v>2999.17</v>
      </c>
      <c r="F152" s="115">
        <v>126.73</v>
      </c>
      <c r="G152" s="115">
        <v>2459.23</v>
      </c>
      <c r="H152" s="115">
        <v>262.94</v>
      </c>
      <c r="I152" s="115">
        <v>1775.46</v>
      </c>
      <c r="J152" s="115">
        <v>48.04</v>
      </c>
      <c r="K152" s="115">
        <v>1325.96</v>
      </c>
      <c r="L152" s="116">
        <v>1.1499999999999999</v>
      </c>
      <c r="M152" s="116">
        <v>1210.29</v>
      </c>
      <c r="N152" s="115">
        <v>27.01</v>
      </c>
      <c r="O152" s="115">
        <v>2392.9499999999998</v>
      </c>
      <c r="P152" s="115">
        <v>200.28</v>
      </c>
      <c r="Q152" s="115">
        <v>1378.07</v>
      </c>
    </row>
    <row r="153" spans="1:17" x14ac:dyDescent="0.2">
      <c r="A153" s="131" t="s">
        <v>897</v>
      </c>
      <c r="B153" s="377" t="s">
        <v>105</v>
      </c>
      <c r="C153" s="378">
        <v>2019</v>
      </c>
      <c r="D153" s="115">
        <v>47</v>
      </c>
      <c r="E153" s="115">
        <v>2090.44</v>
      </c>
      <c r="F153" s="115">
        <v>53</v>
      </c>
      <c r="G153" s="115">
        <v>1853.67</v>
      </c>
      <c r="H153" s="115">
        <v>154</v>
      </c>
      <c r="I153" s="115">
        <v>1493.9</v>
      </c>
      <c r="J153" s="115">
        <v>2</v>
      </c>
      <c r="K153" s="115">
        <v>1406.72</v>
      </c>
      <c r="L153" s="116">
        <v>1</v>
      </c>
      <c r="M153" s="116">
        <v>1594.22</v>
      </c>
      <c r="N153" s="115">
        <v>0</v>
      </c>
      <c r="O153" s="124" t="s">
        <v>874</v>
      </c>
      <c r="P153" s="115">
        <v>14</v>
      </c>
      <c r="Q153" s="121">
        <v>2240.9499999999998</v>
      </c>
    </row>
    <row r="154" spans="1:17" x14ac:dyDescent="0.2">
      <c r="A154" s="131" t="s">
        <v>898</v>
      </c>
      <c r="B154" s="377" t="s">
        <v>105</v>
      </c>
      <c r="C154" s="378">
        <v>2019</v>
      </c>
      <c r="D154" s="115">
        <v>2</v>
      </c>
      <c r="E154" s="115">
        <v>2082.69</v>
      </c>
      <c r="F154" s="115">
        <v>11.17</v>
      </c>
      <c r="G154" s="115">
        <v>1932.34</v>
      </c>
      <c r="H154" s="115">
        <v>41.14</v>
      </c>
      <c r="I154" s="115">
        <v>1170.58</v>
      </c>
      <c r="J154" s="115">
        <v>6.91</v>
      </c>
      <c r="K154" s="115">
        <v>945.02</v>
      </c>
      <c r="L154" s="116">
        <v>0</v>
      </c>
      <c r="M154" s="125" t="s">
        <v>874</v>
      </c>
      <c r="N154" s="115">
        <v>1</v>
      </c>
      <c r="O154" s="121">
        <v>2912.47</v>
      </c>
      <c r="P154" s="115">
        <v>7.59</v>
      </c>
      <c r="Q154" s="115">
        <v>1271.96</v>
      </c>
    </row>
    <row r="155" spans="1:17" x14ac:dyDescent="0.2">
      <c r="A155" s="131" t="s">
        <v>899</v>
      </c>
      <c r="B155" s="377" t="s">
        <v>105</v>
      </c>
      <c r="C155" s="378">
        <v>2019</v>
      </c>
      <c r="D155" s="115">
        <v>8</v>
      </c>
      <c r="E155" s="115">
        <v>2103.1999999999998</v>
      </c>
      <c r="F155" s="115">
        <v>16</v>
      </c>
      <c r="G155" s="115">
        <v>1767.4</v>
      </c>
      <c r="H155" s="115">
        <v>37</v>
      </c>
      <c r="I155" s="115">
        <v>1520.51</v>
      </c>
      <c r="J155" s="115">
        <v>9</v>
      </c>
      <c r="K155" s="115">
        <v>1193.8399999999999</v>
      </c>
      <c r="L155" s="116">
        <v>0</v>
      </c>
      <c r="M155" s="125" t="s">
        <v>874</v>
      </c>
      <c r="N155" s="115">
        <v>0</v>
      </c>
      <c r="O155" s="124" t="s">
        <v>874</v>
      </c>
      <c r="P155" s="115">
        <v>9</v>
      </c>
      <c r="Q155" s="115">
        <v>1135.9000000000001</v>
      </c>
    </row>
    <row r="156" spans="1:17" x14ac:dyDescent="0.2">
      <c r="A156" s="131" t="s">
        <v>900</v>
      </c>
      <c r="B156" s="377" t="s">
        <v>105</v>
      </c>
      <c r="C156" s="378">
        <v>2019</v>
      </c>
      <c r="D156" s="115">
        <v>22.696999999999999</v>
      </c>
      <c r="E156" s="115">
        <v>1976.46</v>
      </c>
      <c r="F156" s="115">
        <v>49.847000000000001</v>
      </c>
      <c r="G156" s="115">
        <v>1606.54</v>
      </c>
      <c r="H156" s="115">
        <v>81.424000000000007</v>
      </c>
      <c r="I156" s="115">
        <v>1274.24</v>
      </c>
      <c r="J156" s="115">
        <v>3.4209999999999998</v>
      </c>
      <c r="K156" s="115">
        <v>1040.58</v>
      </c>
      <c r="L156" s="116">
        <v>0</v>
      </c>
      <c r="M156" s="125" t="s">
        <v>874</v>
      </c>
      <c r="N156" s="115">
        <v>0</v>
      </c>
      <c r="O156" s="124" t="s">
        <v>874</v>
      </c>
      <c r="P156" s="115">
        <v>4.1120000000000001</v>
      </c>
      <c r="Q156" s="115">
        <v>1342.53</v>
      </c>
    </row>
    <row r="157" spans="1:17" x14ac:dyDescent="0.2">
      <c r="A157" s="131" t="s">
        <v>901</v>
      </c>
      <c r="B157" s="377" t="s">
        <v>105</v>
      </c>
      <c r="C157" s="378">
        <v>2019</v>
      </c>
      <c r="D157" s="115">
        <v>5</v>
      </c>
      <c r="E157" s="115">
        <v>2664.67</v>
      </c>
      <c r="F157" s="115">
        <v>14</v>
      </c>
      <c r="G157" s="115">
        <v>2328.64</v>
      </c>
      <c r="H157" s="115">
        <v>42</v>
      </c>
      <c r="I157" s="115">
        <v>1871.5</v>
      </c>
      <c r="J157" s="115">
        <v>19</v>
      </c>
      <c r="K157" s="115">
        <v>1350.4</v>
      </c>
      <c r="L157" s="116">
        <v>0</v>
      </c>
      <c r="M157" s="116">
        <v>1681.64</v>
      </c>
      <c r="N157" s="115">
        <v>0</v>
      </c>
      <c r="O157" s="124" t="s">
        <v>874</v>
      </c>
      <c r="P157" s="115">
        <v>0</v>
      </c>
      <c r="Q157" s="124" t="s">
        <v>874</v>
      </c>
    </row>
    <row r="158" spans="1:17" x14ac:dyDescent="0.2">
      <c r="A158" s="131" t="s">
        <v>902</v>
      </c>
      <c r="B158" s="377" t="s">
        <v>105</v>
      </c>
      <c r="C158" s="378">
        <v>2019</v>
      </c>
      <c r="D158" s="115">
        <v>5.78</v>
      </c>
      <c r="E158" s="115">
        <v>2349.2199999999998</v>
      </c>
      <c r="F158" s="115">
        <v>18.170000000000002</v>
      </c>
      <c r="G158" s="121">
        <v>2408.69</v>
      </c>
      <c r="H158" s="115">
        <v>37.86</v>
      </c>
      <c r="I158" s="115">
        <v>1530.5</v>
      </c>
      <c r="J158" s="115">
        <v>17.41</v>
      </c>
      <c r="K158" s="115">
        <v>1381.61</v>
      </c>
      <c r="L158" s="116">
        <v>1.21</v>
      </c>
      <c r="M158" s="116">
        <v>1160.1500000000001</v>
      </c>
      <c r="N158" s="115">
        <v>0</v>
      </c>
      <c r="O158" s="124" t="s">
        <v>874</v>
      </c>
      <c r="P158" s="115">
        <v>15.21</v>
      </c>
      <c r="Q158" s="115">
        <v>1183.5999999999999</v>
      </c>
    </row>
    <row r="159" spans="1:17" x14ac:dyDescent="0.2">
      <c r="A159" s="131" t="s">
        <v>675</v>
      </c>
      <c r="B159" s="377" t="s">
        <v>114</v>
      </c>
      <c r="C159" s="378">
        <v>2020</v>
      </c>
      <c r="D159" s="115">
        <v>103</v>
      </c>
      <c r="E159" s="115">
        <v>3631.2838261431571</v>
      </c>
      <c r="F159" s="115">
        <v>155</v>
      </c>
      <c r="G159" s="115">
        <v>2571.9568756442454</v>
      </c>
      <c r="H159" s="115">
        <v>336</v>
      </c>
      <c r="I159" s="115">
        <v>1885.806821436677</v>
      </c>
      <c r="J159" s="115">
        <v>76</v>
      </c>
      <c r="K159" s="115">
        <v>1558.3463797545744</v>
      </c>
      <c r="L159" s="116">
        <v>15</v>
      </c>
      <c r="M159" s="116">
        <v>1336.2016565359697</v>
      </c>
      <c r="N159" s="115"/>
      <c r="O159" s="115"/>
      <c r="P159" s="115">
        <v>133.9</v>
      </c>
      <c r="Q159" s="115">
        <v>2031.7074807069951</v>
      </c>
    </row>
    <row r="160" spans="1:17" x14ac:dyDescent="0.2">
      <c r="A160" s="131" t="s">
        <v>672</v>
      </c>
      <c r="B160" s="377" t="s">
        <v>114</v>
      </c>
      <c r="C160" s="378">
        <v>2020</v>
      </c>
      <c r="D160" s="115">
        <v>301.10000000000002</v>
      </c>
      <c r="E160" s="115">
        <v>2941</v>
      </c>
      <c r="F160" s="115">
        <v>482.8</v>
      </c>
      <c r="G160" s="115">
        <v>2224</v>
      </c>
      <c r="H160" s="115">
        <v>1178.8</v>
      </c>
      <c r="I160" s="115">
        <v>1691</v>
      </c>
      <c r="J160" s="115">
        <v>125.3</v>
      </c>
      <c r="K160" s="115">
        <v>1401</v>
      </c>
      <c r="L160" s="116">
        <v>63.6</v>
      </c>
      <c r="M160" s="116">
        <v>1280</v>
      </c>
      <c r="N160" s="115"/>
      <c r="O160" s="115"/>
      <c r="P160" s="115">
        <v>358.3</v>
      </c>
      <c r="Q160" s="115">
        <v>1712</v>
      </c>
    </row>
    <row r="161" spans="1:17" x14ac:dyDescent="0.2">
      <c r="A161" s="131" t="s">
        <v>871</v>
      </c>
      <c r="B161" s="377" t="s">
        <v>114</v>
      </c>
      <c r="C161" s="378">
        <v>2020</v>
      </c>
      <c r="D161" s="115">
        <v>119.3</v>
      </c>
      <c r="E161" s="115">
        <v>3303.74</v>
      </c>
      <c r="F161" s="115">
        <v>253.2</v>
      </c>
      <c r="G161" s="115">
        <v>2398.31</v>
      </c>
      <c r="H161" s="115">
        <v>363</v>
      </c>
      <c r="I161" s="115">
        <v>1659.12</v>
      </c>
      <c r="J161" s="115">
        <v>2.6</v>
      </c>
      <c r="K161" s="115">
        <v>1322.08</v>
      </c>
      <c r="L161" s="116">
        <v>9.3000000000000007</v>
      </c>
      <c r="M161" s="116">
        <v>1292.3900000000001</v>
      </c>
      <c r="N161" s="115"/>
      <c r="O161" s="115"/>
      <c r="P161" s="115">
        <v>122.2</v>
      </c>
      <c r="Q161" s="115">
        <v>1639.81</v>
      </c>
    </row>
    <row r="162" spans="1:17" x14ac:dyDescent="0.2">
      <c r="A162" s="131" t="s">
        <v>669</v>
      </c>
      <c r="B162" s="377" t="s">
        <v>114</v>
      </c>
      <c r="C162" s="378">
        <v>2020</v>
      </c>
      <c r="D162" s="115">
        <v>45.6</v>
      </c>
      <c r="E162" s="115">
        <v>2373.2657163742692</v>
      </c>
      <c r="F162" s="115">
        <v>78.199999999999989</v>
      </c>
      <c r="G162" s="115">
        <v>2006.4684569479969</v>
      </c>
      <c r="H162" s="115">
        <v>136.5</v>
      </c>
      <c r="I162" s="115">
        <v>1519.8296703296703</v>
      </c>
      <c r="J162" s="115">
        <v>2.5</v>
      </c>
      <c r="K162" s="115">
        <v>1270.8333333333333</v>
      </c>
      <c r="L162" s="116">
        <v>1</v>
      </c>
      <c r="M162" s="116">
        <v>1164.8333333333333</v>
      </c>
      <c r="N162" s="115"/>
      <c r="O162" s="115"/>
      <c r="P162" s="115">
        <v>10.6</v>
      </c>
      <c r="Q162" s="115">
        <v>1581.4544025157231</v>
      </c>
    </row>
    <row r="163" spans="1:17" x14ac:dyDescent="0.2">
      <c r="A163" s="131" t="s">
        <v>665</v>
      </c>
      <c r="B163" s="377" t="s">
        <v>114</v>
      </c>
      <c r="C163" s="378">
        <v>2020</v>
      </c>
      <c r="D163" s="115">
        <v>160</v>
      </c>
      <c r="E163" s="115">
        <v>2913</v>
      </c>
      <c r="F163" s="115">
        <v>270</v>
      </c>
      <c r="G163" s="115">
        <v>2155</v>
      </c>
      <c r="H163" s="115">
        <v>482</v>
      </c>
      <c r="I163" s="115">
        <v>1637</v>
      </c>
      <c r="J163" s="115">
        <v>7</v>
      </c>
      <c r="K163" s="115">
        <v>1276</v>
      </c>
      <c r="L163" s="116">
        <v>8</v>
      </c>
      <c r="M163" s="116">
        <v>1310</v>
      </c>
      <c r="N163" s="115"/>
      <c r="O163" s="115"/>
      <c r="P163" s="115">
        <v>366</v>
      </c>
      <c r="Q163" s="115">
        <v>1633</v>
      </c>
    </row>
    <row r="164" spans="1:17" x14ac:dyDescent="0.2">
      <c r="A164" s="131" t="s">
        <v>670</v>
      </c>
      <c r="B164" s="377" t="s">
        <v>114</v>
      </c>
      <c r="C164" s="378">
        <v>2020</v>
      </c>
      <c r="D164" s="115">
        <v>48.18</v>
      </c>
      <c r="E164" s="115">
        <v>2232.8524283935244</v>
      </c>
      <c r="F164" s="115">
        <v>63</v>
      </c>
      <c r="G164" s="115">
        <v>1801.0483862433864</v>
      </c>
      <c r="H164" s="115">
        <v>179.86</v>
      </c>
      <c r="I164" s="115">
        <v>1496.8748332036027</v>
      </c>
      <c r="J164" s="115">
        <v>1</v>
      </c>
      <c r="K164" s="115">
        <v>1476.9975000000002</v>
      </c>
      <c r="L164" s="116">
        <v>7</v>
      </c>
      <c r="M164" s="116">
        <v>1117.4917346014493</v>
      </c>
      <c r="N164" s="115"/>
      <c r="O164" s="115"/>
      <c r="P164" s="115">
        <v>6</v>
      </c>
      <c r="Q164" s="115">
        <v>1394.9084403876493</v>
      </c>
    </row>
    <row r="165" spans="1:17" x14ac:dyDescent="0.2">
      <c r="A165" s="131" t="s">
        <v>679</v>
      </c>
      <c r="B165" s="377" t="s">
        <v>114</v>
      </c>
      <c r="C165" s="378">
        <v>2020</v>
      </c>
      <c r="D165" s="115">
        <v>88</v>
      </c>
      <c r="E165" s="115">
        <v>2844</v>
      </c>
      <c r="F165" s="115">
        <v>152</v>
      </c>
      <c r="G165" s="115">
        <v>2068</v>
      </c>
      <c r="H165" s="115">
        <v>289</v>
      </c>
      <c r="I165" s="115">
        <v>1662</v>
      </c>
      <c r="J165" s="115">
        <v>11</v>
      </c>
      <c r="K165" s="115">
        <v>1305</v>
      </c>
      <c r="L165" s="116">
        <v>25</v>
      </c>
      <c r="M165" s="116">
        <v>1298</v>
      </c>
      <c r="N165" s="115"/>
      <c r="O165" s="115"/>
      <c r="P165" s="115">
        <v>149</v>
      </c>
      <c r="Q165" s="115">
        <v>1669</v>
      </c>
    </row>
    <row r="166" spans="1:17" x14ac:dyDescent="0.2">
      <c r="A166" s="131" t="s">
        <v>673</v>
      </c>
      <c r="B166" s="377" t="s">
        <v>114</v>
      </c>
      <c r="C166" s="378">
        <v>2020</v>
      </c>
      <c r="D166" s="115">
        <v>75</v>
      </c>
      <c r="E166" s="115">
        <v>2198.09</v>
      </c>
      <c r="F166" s="115">
        <v>143</v>
      </c>
      <c r="G166" s="115">
        <v>1797.5842105263157</v>
      </c>
      <c r="H166" s="115">
        <v>281</v>
      </c>
      <c r="I166" s="115">
        <v>1455.6434674261302</v>
      </c>
      <c r="J166" s="115">
        <v>0</v>
      </c>
      <c r="K166" s="124" t="s">
        <v>874</v>
      </c>
      <c r="L166" s="116">
        <v>11</v>
      </c>
      <c r="M166" s="116">
        <v>1104.4548286604361</v>
      </c>
      <c r="N166" s="115"/>
      <c r="O166" s="115"/>
      <c r="P166" s="115">
        <v>2</v>
      </c>
      <c r="Q166" s="115">
        <v>1279.563492063492</v>
      </c>
    </row>
    <row r="167" spans="1:17" x14ac:dyDescent="0.2">
      <c r="A167" s="131" t="s">
        <v>671</v>
      </c>
      <c r="B167" s="377" t="s">
        <v>114</v>
      </c>
      <c r="C167" s="378">
        <v>2020</v>
      </c>
      <c r="D167" s="115">
        <v>20.8</v>
      </c>
      <c r="E167" s="115">
        <v>2370.14</v>
      </c>
      <c r="F167" s="115">
        <v>27.4</v>
      </c>
      <c r="G167" s="115">
        <v>2000.09</v>
      </c>
      <c r="H167" s="115">
        <v>60.2</v>
      </c>
      <c r="I167" s="115">
        <v>1543.6</v>
      </c>
      <c r="J167" s="115">
        <v>8.9</v>
      </c>
      <c r="K167" s="115">
        <v>1154.24</v>
      </c>
      <c r="L167" s="116">
        <v>0</v>
      </c>
      <c r="M167" s="125" t="s">
        <v>874</v>
      </c>
      <c r="N167" s="115"/>
      <c r="O167" s="115"/>
      <c r="P167" s="115">
        <v>5.6</v>
      </c>
      <c r="Q167" s="115">
        <v>1402.31</v>
      </c>
    </row>
    <row r="168" spans="1:17" x14ac:dyDescent="0.2">
      <c r="A168" s="131" t="s">
        <v>676</v>
      </c>
      <c r="B168" s="377" t="s">
        <v>114</v>
      </c>
      <c r="C168" s="378">
        <v>2020</v>
      </c>
      <c r="D168" s="115">
        <v>25</v>
      </c>
      <c r="E168" s="115">
        <v>2615.39</v>
      </c>
      <c r="F168" s="115">
        <v>40.299999999999997</v>
      </c>
      <c r="G168" s="115">
        <v>2052.69</v>
      </c>
      <c r="H168" s="115">
        <v>133.80000000000001</v>
      </c>
      <c r="I168" s="115">
        <v>1583.04</v>
      </c>
      <c r="J168" s="115">
        <v>13.9</v>
      </c>
      <c r="K168" s="115">
        <v>1275.6099999999999</v>
      </c>
      <c r="L168" s="116">
        <v>0</v>
      </c>
      <c r="M168" s="125" t="s">
        <v>874</v>
      </c>
      <c r="N168" s="115"/>
      <c r="O168" s="115"/>
      <c r="P168" s="115">
        <v>43.6</v>
      </c>
      <c r="Q168" s="115">
        <v>1413.19</v>
      </c>
    </row>
    <row r="169" spans="1:17" x14ac:dyDescent="0.2">
      <c r="A169" s="131" t="s">
        <v>668</v>
      </c>
      <c r="B169" s="377" t="s">
        <v>114</v>
      </c>
      <c r="C169" s="378">
        <v>2020</v>
      </c>
      <c r="D169" s="115">
        <v>20</v>
      </c>
      <c r="E169" s="115">
        <v>2254.8600823045267</v>
      </c>
      <c r="F169" s="115">
        <v>28</v>
      </c>
      <c r="G169" s="115">
        <v>1827.9647435897434</v>
      </c>
      <c r="H169" s="115">
        <v>57</v>
      </c>
      <c r="I169" s="115">
        <v>1561.090978728419</v>
      </c>
      <c r="J169" s="115">
        <v>0</v>
      </c>
      <c r="K169" s="115">
        <v>1180.952380952381</v>
      </c>
      <c r="L169" s="116">
        <v>0</v>
      </c>
      <c r="M169" s="125" t="s">
        <v>874</v>
      </c>
      <c r="N169" s="115"/>
      <c r="O169" s="115"/>
      <c r="P169" s="115">
        <v>39</v>
      </c>
      <c r="Q169" s="115">
        <v>1800.6695276063754</v>
      </c>
    </row>
    <row r="170" spans="1:17" x14ac:dyDescent="0.2">
      <c r="A170" s="131" t="s">
        <v>660</v>
      </c>
      <c r="B170" s="377" t="s">
        <v>114</v>
      </c>
      <c r="C170" s="378">
        <v>2020</v>
      </c>
      <c r="D170" s="115">
        <v>25</v>
      </c>
      <c r="E170" s="115">
        <v>1967</v>
      </c>
      <c r="F170" s="115">
        <v>32</v>
      </c>
      <c r="G170" s="115">
        <v>1702</v>
      </c>
      <c r="H170" s="115">
        <v>63</v>
      </c>
      <c r="I170" s="115">
        <v>1349</v>
      </c>
      <c r="J170" s="115">
        <v>5</v>
      </c>
      <c r="K170" s="115">
        <v>1125</v>
      </c>
      <c r="L170" s="116">
        <v>0</v>
      </c>
      <c r="M170" s="125" t="s">
        <v>874</v>
      </c>
      <c r="N170" s="115"/>
      <c r="O170" s="115"/>
      <c r="P170" s="115">
        <v>0</v>
      </c>
      <c r="Q170" s="124" t="s">
        <v>874</v>
      </c>
    </row>
    <row r="171" spans="1:17" x14ac:dyDescent="0.2">
      <c r="A171" s="131" t="s">
        <v>677</v>
      </c>
      <c r="B171" s="377" t="s">
        <v>114</v>
      </c>
      <c r="C171" s="378">
        <v>2020</v>
      </c>
      <c r="D171" s="124" t="s">
        <v>874</v>
      </c>
      <c r="E171" s="124" t="s">
        <v>874</v>
      </c>
      <c r="F171" s="124" t="s">
        <v>874</v>
      </c>
      <c r="G171" s="124" t="s">
        <v>874</v>
      </c>
      <c r="H171" s="124" t="s">
        <v>874</v>
      </c>
      <c r="I171" s="124" t="s">
        <v>874</v>
      </c>
      <c r="J171" s="124" t="s">
        <v>874</v>
      </c>
      <c r="K171" s="124" t="s">
        <v>874</v>
      </c>
      <c r="L171" s="125" t="s">
        <v>874</v>
      </c>
      <c r="M171" s="125" t="s">
        <v>874</v>
      </c>
      <c r="N171" s="124"/>
      <c r="O171" s="124"/>
      <c r="P171" s="124" t="s">
        <v>874</v>
      </c>
      <c r="Q171" s="124" t="s">
        <v>874</v>
      </c>
    </row>
    <row r="172" spans="1:17" x14ac:dyDescent="0.2">
      <c r="A172" s="131" t="s">
        <v>664</v>
      </c>
      <c r="B172" s="377" t="s">
        <v>114</v>
      </c>
      <c r="C172" s="378">
        <v>2020</v>
      </c>
      <c r="D172" s="115">
        <v>62</v>
      </c>
      <c r="E172" s="115">
        <v>2454</v>
      </c>
      <c r="F172" s="115">
        <v>135</v>
      </c>
      <c r="G172" s="115">
        <v>1891</v>
      </c>
      <c r="H172" s="115">
        <v>225</v>
      </c>
      <c r="I172" s="115">
        <v>1499</v>
      </c>
      <c r="J172" s="115">
        <v>1</v>
      </c>
      <c r="K172" s="115">
        <v>1308</v>
      </c>
      <c r="L172" s="116">
        <v>6</v>
      </c>
      <c r="M172" s="116">
        <v>1269</v>
      </c>
      <c r="N172" s="115"/>
      <c r="O172" s="115"/>
      <c r="P172" s="115">
        <v>81</v>
      </c>
      <c r="Q172" s="115">
        <v>1149</v>
      </c>
    </row>
    <row r="173" spans="1:17" x14ac:dyDescent="0.2">
      <c r="A173" s="131" t="s">
        <v>875</v>
      </c>
      <c r="B173" s="377" t="s">
        <v>114</v>
      </c>
      <c r="C173" s="378">
        <v>2020</v>
      </c>
      <c r="D173" s="115">
        <v>42</v>
      </c>
      <c r="E173" s="115">
        <v>1842</v>
      </c>
      <c r="F173" s="115">
        <v>84</v>
      </c>
      <c r="G173" s="115">
        <v>1659</v>
      </c>
      <c r="H173" s="115">
        <v>152</v>
      </c>
      <c r="I173" s="115">
        <v>1410</v>
      </c>
      <c r="J173" s="115">
        <v>11</v>
      </c>
      <c r="K173" s="115">
        <v>1149</v>
      </c>
      <c r="L173" s="116">
        <v>1</v>
      </c>
      <c r="M173" s="116">
        <v>1305</v>
      </c>
      <c r="N173" s="115"/>
      <c r="O173" s="115"/>
      <c r="P173" s="115">
        <v>1</v>
      </c>
      <c r="Q173" s="115">
        <v>1323</v>
      </c>
    </row>
    <row r="174" spans="1:17" x14ac:dyDescent="0.2">
      <c r="A174" s="131" t="s">
        <v>674</v>
      </c>
      <c r="B174" s="377" t="s">
        <v>114</v>
      </c>
      <c r="C174" s="378">
        <v>2020</v>
      </c>
      <c r="D174" s="115">
        <v>62</v>
      </c>
      <c r="E174" s="115">
        <v>2069</v>
      </c>
      <c r="F174" s="115">
        <v>127</v>
      </c>
      <c r="G174" s="115">
        <v>1814</v>
      </c>
      <c r="H174" s="115">
        <v>284</v>
      </c>
      <c r="I174" s="115">
        <v>1447</v>
      </c>
      <c r="J174" s="115">
        <v>2</v>
      </c>
      <c r="K174" s="115">
        <v>1521</v>
      </c>
      <c r="L174" s="116">
        <v>8</v>
      </c>
      <c r="M174" s="116">
        <v>1201</v>
      </c>
      <c r="N174" s="115"/>
      <c r="O174" s="115"/>
      <c r="P174" s="115">
        <v>16</v>
      </c>
      <c r="Q174" s="115">
        <v>1276</v>
      </c>
    </row>
    <row r="175" spans="1:17" x14ac:dyDescent="0.2">
      <c r="A175" s="131" t="s">
        <v>663</v>
      </c>
      <c r="B175" s="377" t="s">
        <v>114</v>
      </c>
      <c r="C175" s="378">
        <v>2020</v>
      </c>
      <c r="D175" s="115">
        <v>57.5</v>
      </c>
      <c r="E175" s="115">
        <v>2504</v>
      </c>
      <c r="F175" s="115">
        <v>135.1</v>
      </c>
      <c r="G175" s="115">
        <v>1938</v>
      </c>
      <c r="H175" s="115">
        <v>311</v>
      </c>
      <c r="I175" s="115">
        <v>1439</v>
      </c>
      <c r="J175" s="115">
        <v>9.6999999999999993</v>
      </c>
      <c r="K175" s="115">
        <v>1141</v>
      </c>
      <c r="L175" s="116">
        <v>29.3</v>
      </c>
      <c r="M175" s="116">
        <v>1181</v>
      </c>
      <c r="N175" s="115"/>
      <c r="O175" s="115"/>
      <c r="P175" s="115">
        <v>26.4</v>
      </c>
      <c r="Q175" s="115">
        <v>1358</v>
      </c>
    </row>
    <row r="176" spans="1:17" x14ac:dyDescent="0.2">
      <c r="A176" s="131" t="s">
        <v>678</v>
      </c>
      <c r="B176" s="377" t="s">
        <v>114</v>
      </c>
      <c r="C176" s="378">
        <v>2020</v>
      </c>
      <c r="D176" s="115">
        <v>15</v>
      </c>
      <c r="E176" s="115">
        <v>1950.2873888888901</v>
      </c>
      <c r="F176" s="115">
        <v>32.732999999999997</v>
      </c>
      <c r="G176" s="115">
        <v>1438.1415034776301</v>
      </c>
      <c r="H176" s="115">
        <v>66.221999999999994</v>
      </c>
      <c r="I176" s="115">
        <v>1386.39614981929</v>
      </c>
      <c r="J176" s="115">
        <v>7.9169999999999998</v>
      </c>
      <c r="K176" s="115">
        <v>1233.8950991537199</v>
      </c>
      <c r="L176" s="116">
        <v>0</v>
      </c>
      <c r="M176" s="125" t="s">
        <v>874</v>
      </c>
      <c r="N176" s="115"/>
      <c r="O176" s="115"/>
      <c r="P176" s="115">
        <v>1.415</v>
      </c>
      <c r="Q176" s="115">
        <v>1087.4640753828</v>
      </c>
    </row>
    <row r="177" spans="1:17" x14ac:dyDescent="0.2">
      <c r="A177" s="131" t="s">
        <v>876</v>
      </c>
      <c r="B177" s="377" t="s">
        <v>114</v>
      </c>
      <c r="C177" s="378">
        <v>2020</v>
      </c>
      <c r="D177" s="115">
        <v>33</v>
      </c>
      <c r="E177" s="115">
        <v>2973</v>
      </c>
      <c r="F177" s="115">
        <v>69</v>
      </c>
      <c r="G177" s="115">
        <v>2078</v>
      </c>
      <c r="H177" s="115">
        <v>125</v>
      </c>
      <c r="I177" s="115">
        <v>1560</v>
      </c>
      <c r="J177" s="115">
        <v>0</v>
      </c>
      <c r="K177" s="124" t="s">
        <v>874</v>
      </c>
      <c r="L177" s="116">
        <v>0</v>
      </c>
      <c r="M177" s="125" t="s">
        <v>874</v>
      </c>
      <c r="N177" s="115"/>
      <c r="O177" s="115"/>
      <c r="P177" s="115">
        <v>42</v>
      </c>
      <c r="Q177" s="115">
        <v>1205</v>
      </c>
    </row>
    <row r="178" spans="1:17" x14ac:dyDescent="0.2">
      <c r="A178" s="131" t="s">
        <v>661</v>
      </c>
      <c r="B178" s="377" t="s">
        <v>114</v>
      </c>
      <c r="C178" s="378">
        <v>2020</v>
      </c>
      <c r="D178" s="115">
        <v>42</v>
      </c>
      <c r="E178" s="115">
        <v>2223</v>
      </c>
      <c r="F178" s="115">
        <v>100</v>
      </c>
      <c r="G178" s="115">
        <v>1788</v>
      </c>
      <c r="H178" s="115">
        <v>297.5</v>
      </c>
      <c r="I178" s="115">
        <v>1511</v>
      </c>
      <c r="J178" s="115">
        <v>1</v>
      </c>
      <c r="K178" s="115">
        <v>1483</v>
      </c>
      <c r="L178" s="116">
        <v>11.7</v>
      </c>
      <c r="M178" s="116">
        <v>1173</v>
      </c>
      <c r="N178" s="115"/>
      <c r="O178" s="115"/>
      <c r="P178" s="115">
        <v>26</v>
      </c>
      <c r="Q178" s="115">
        <v>1449</v>
      </c>
    </row>
    <row r="179" spans="1:17" x14ac:dyDescent="0.2">
      <c r="A179" s="131" t="s">
        <v>877</v>
      </c>
      <c r="B179" s="377" t="s">
        <v>105</v>
      </c>
      <c r="C179" s="378">
        <v>2020</v>
      </c>
      <c r="D179" s="115">
        <v>544.12400000000002</v>
      </c>
      <c r="E179" s="115">
        <v>3463.04</v>
      </c>
      <c r="F179" s="115">
        <v>836.50699999999995</v>
      </c>
      <c r="G179" s="115">
        <v>2679.48</v>
      </c>
      <c r="H179" s="115">
        <v>1725.5039999999999</v>
      </c>
      <c r="I179" s="115">
        <v>1900.2</v>
      </c>
      <c r="J179" s="115">
        <v>316.36900000000003</v>
      </c>
      <c r="K179" s="115">
        <v>1595.19</v>
      </c>
      <c r="L179" s="116">
        <v>317.76400000000001</v>
      </c>
      <c r="M179" s="116">
        <v>1653.11</v>
      </c>
      <c r="N179" s="115">
        <v>225.79599999999999</v>
      </c>
      <c r="O179" s="115">
        <v>1780.58</v>
      </c>
      <c r="P179" s="115">
        <v>1119.893</v>
      </c>
      <c r="Q179" s="115">
        <v>1685.08</v>
      </c>
    </row>
    <row r="180" spans="1:17" x14ac:dyDescent="0.2">
      <c r="A180" s="131" t="s">
        <v>878</v>
      </c>
      <c r="B180" s="377" t="s">
        <v>105</v>
      </c>
      <c r="C180" s="378">
        <v>2020</v>
      </c>
      <c r="D180" s="115">
        <v>50.04</v>
      </c>
      <c r="E180" s="115">
        <v>2746.78</v>
      </c>
      <c r="F180" s="115">
        <v>129.38999999999999</v>
      </c>
      <c r="G180" s="115">
        <v>2215.7199999999998</v>
      </c>
      <c r="H180" s="115">
        <v>362.14</v>
      </c>
      <c r="I180" s="115">
        <v>1622.48</v>
      </c>
      <c r="J180" s="115">
        <v>13.32</v>
      </c>
      <c r="K180" s="115">
        <v>1384.42</v>
      </c>
      <c r="L180" s="116">
        <v>14.81</v>
      </c>
      <c r="M180" s="116">
        <v>1336.48</v>
      </c>
      <c r="N180" s="115">
        <v>64.31</v>
      </c>
      <c r="O180" s="115">
        <v>2121.87</v>
      </c>
      <c r="P180" s="115">
        <v>146.22999999999999</v>
      </c>
      <c r="Q180" s="115">
        <v>1582.81</v>
      </c>
    </row>
    <row r="181" spans="1:17" x14ac:dyDescent="0.2">
      <c r="A181" s="131" t="s">
        <v>879</v>
      </c>
      <c r="B181" s="377" t="s">
        <v>105</v>
      </c>
      <c r="C181" s="378">
        <v>2020</v>
      </c>
      <c r="D181" s="115">
        <v>27.64</v>
      </c>
      <c r="E181" s="115">
        <v>2410.11</v>
      </c>
      <c r="F181" s="115">
        <v>99.83</v>
      </c>
      <c r="G181" s="115">
        <v>2238.61</v>
      </c>
      <c r="H181" s="115">
        <v>278.14</v>
      </c>
      <c r="I181" s="115">
        <v>1630.99</v>
      </c>
      <c r="J181" s="115">
        <v>5.21</v>
      </c>
      <c r="K181" s="115">
        <v>1334.45</v>
      </c>
      <c r="L181" s="116">
        <v>13.92</v>
      </c>
      <c r="M181" s="116">
        <v>1223.55</v>
      </c>
      <c r="N181" s="115">
        <v>0</v>
      </c>
      <c r="O181" s="124" t="s">
        <v>874</v>
      </c>
      <c r="P181" s="115">
        <v>82.55</v>
      </c>
      <c r="Q181" s="115">
        <v>1476.18</v>
      </c>
    </row>
    <row r="182" spans="1:17" x14ac:dyDescent="0.2">
      <c r="A182" s="131" t="s">
        <v>880</v>
      </c>
      <c r="B182" s="377" t="s">
        <v>105</v>
      </c>
      <c r="C182" s="378">
        <v>2020</v>
      </c>
      <c r="D182" s="115">
        <v>225.08</v>
      </c>
      <c r="E182" s="115">
        <v>4677.8100000000004</v>
      </c>
      <c r="F182" s="115">
        <v>446.67</v>
      </c>
      <c r="G182" s="115">
        <v>3284.09</v>
      </c>
      <c r="H182" s="115">
        <v>763.93</v>
      </c>
      <c r="I182" s="115">
        <v>2095.9899999999998</v>
      </c>
      <c r="J182" s="115">
        <v>116.51</v>
      </c>
      <c r="K182" s="115">
        <v>1574.35</v>
      </c>
      <c r="L182" s="116">
        <v>156.25</v>
      </c>
      <c r="M182" s="116">
        <v>1640.16</v>
      </c>
      <c r="N182" s="115">
        <v>71.33</v>
      </c>
      <c r="O182" s="115">
        <v>2556.5100000000002</v>
      </c>
      <c r="P182" s="115">
        <v>572.52</v>
      </c>
      <c r="Q182" s="115">
        <v>1782.64</v>
      </c>
    </row>
    <row r="183" spans="1:17" x14ac:dyDescent="0.2">
      <c r="A183" s="131" t="s">
        <v>881</v>
      </c>
      <c r="B183" s="377" t="s">
        <v>105</v>
      </c>
      <c r="C183" s="378">
        <v>2020</v>
      </c>
      <c r="D183" s="115">
        <v>133</v>
      </c>
      <c r="E183" s="115">
        <v>4052.74</v>
      </c>
      <c r="F183" s="115">
        <v>288</v>
      </c>
      <c r="G183" s="115">
        <v>2763.43</v>
      </c>
      <c r="H183" s="115">
        <v>681</v>
      </c>
      <c r="I183" s="115">
        <v>1977.17</v>
      </c>
      <c r="J183" s="115">
        <v>112</v>
      </c>
      <c r="K183" s="115">
        <v>1369.79</v>
      </c>
      <c r="L183" s="116">
        <v>56</v>
      </c>
      <c r="M183" s="116">
        <v>1351.08</v>
      </c>
      <c r="N183" s="115">
        <v>119</v>
      </c>
      <c r="O183" s="115">
        <v>1900.39</v>
      </c>
      <c r="P183" s="115">
        <v>337</v>
      </c>
      <c r="Q183" s="115">
        <v>1661</v>
      </c>
    </row>
    <row r="184" spans="1:17" x14ac:dyDescent="0.2">
      <c r="A184" s="131" t="s">
        <v>882</v>
      </c>
      <c r="B184" s="377" t="s">
        <v>105</v>
      </c>
      <c r="C184" s="378">
        <v>2020</v>
      </c>
      <c r="D184" s="115">
        <v>27</v>
      </c>
      <c r="E184" s="115">
        <v>3295.18</v>
      </c>
      <c r="F184" s="115">
        <v>32</v>
      </c>
      <c r="G184" s="115">
        <v>2672.85</v>
      </c>
      <c r="H184" s="115">
        <v>122</v>
      </c>
      <c r="I184" s="115">
        <v>1617.29</v>
      </c>
      <c r="J184" s="115">
        <v>54</v>
      </c>
      <c r="K184" s="115">
        <v>1441.32</v>
      </c>
      <c r="L184" s="116">
        <v>0</v>
      </c>
      <c r="M184" s="125" t="s">
        <v>874</v>
      </c>
      <c r="N184" s="115">
        <v>0</v>
      </c>
      <c r="O184" s="124" t="s">
        <v>874</v>
      </c>
      <c r="P184" s="115">
        <v>28</v>
      </c>
      <c r="Q184" s="115">
        <v>1355.73</v>
      </c>
    </row>
    <row r="185" spans="1:17" x14ac:dyDescent="0.2">
      <c r="A185" s="131" t="s">
        <v>883</v>
      </c>
      <c r="B185" s="377" t="s">
        <v>105</v>
      </c>
      <c r="C185" s="378">
        <v>2020</v>
      </c>
      <c r="D185" s="115">
        <v>39.39</v>
      </c>
      <c r="E185" s="121">
        <v>2579.41</v>
      </c>
      <c r="F185" s="115">
        <v>126.83</v>
      </c>
      <c r="G185" s="115">
        <v>2456.94</v>
      </c>
      <c r="H185" s="115">
        <v>258.42</v>
      </c>
      <c r="I185" s="115">
        <v>1798.15</v>
      </c>
      <c r="J185" s="115">
        <v>54.74</v>
      </c>
      <c r="K185" s="115">
        <v>1337.32</v>
      </c>
      <c r="L185" s="116">
        <v>31.54</v>
      </c>
      <c r="M185" s="116">
        <v>1137.76</v>
      </c>
      <c r="N185" s="115">
        <v>21.65</v>
      </c>
      <c r="O185" s="121">
        <v>2812.93</v>
      </c>
      <c r="P185" s="115">
        <v>77.3</v>
      </c>
      <c r="Q185" s="115">
        <v>1595.91</v>
      </c>
    </row>
    <row r="186" spans="1:17" x14ac:dyDescent="0.2">
      <c r="A186" s="131" t="s">
        <v>884</v>
      </c>
      <c r="B186" s="377" t="s">
        <v>105</v>
      </c>
      <c r="C186" s="378">
        <v>2020</v>
      </c>
      <c r="D186" s="115">
        <v>30.64</v>
      </c>
      <c r="E186" s="115">
        <v>3073.43</v>
      </c>
      <c r="F186" s="115">
        <v>67.19</v>
      </c>
      <c r="G186" s="115">
        <v>2510.9</v>
      </c>
      <c r="H186" s="115">
        <v>203.35</v>
      </c>
      <c r="I186" s="115">
        <v>1743.69</v>
      </c>
      <c r="J186" s="115">
        <v>0</v>
      </c>
      <c r="K186" s="124" t="s">
        <v>874</v>
      </c>
      <c r="L186" s="116">
        <v>50.51</v>
      </c>
      <c r="M186" s="116">
        <v>1251.73</v>
      </c>
      <c r="N186" s="115">
        <v>1.49</v>
      </c>
      <c r="O186" s="115">
        <v>1353.1</v>
      </c>
      <c r="P186" s="115">
        <v>52.52</v>
      </c>
      <c r="Q186" s="115">
        <v>1688.9</v>
      </c>
    </row>
    <row r="187" spans="1:17" x14ac:dyDescent="0.2">
      <c r="A187" s="131" t="s">
        <v>885</v>
      </c>
      <c r="B187" s="377" t="s">
        <v>105</v>
      </c>
      <c r="C187" s="378">
        <v>2020</v>
      </c>
      <c r="D187" s="115">
        <v>15</v>
      </c>
      <c r="E187" s="115">
        <v>3037.34</v>
      </c>
      <c r="F187" s="115">
        <v>50</v>
      </c>
      <c r="G187" s="115">
        <v>2147.59</v>
      </c>
      <c r="H187" s="115">
        <v>115</v>
      </c>
      <c r="I187" s="115">
        <v>1517.3</v>
      </c>
      <c r="J187" s="115">
        <v>31</v>
      </c>
      <c r="K187" s="115">
        <v>1116.8699999999999</v>
      </c>
      <c r="L187" s="116">
        <v>9</v>
      </c>
      <c r="M187" s="116">
        <v>998.55</v>
      </c>
      <c r="N187" s="115">
        <v>42</v>
      </c>
      <c r="O187" s="115">
        <v>2286.1799999999998</v>
      </c>
      <c r="P187" s="115">
        <v>12</v>
      </c>
      <c r="Q187" s="115">
        <v>1482.2</v>
      </c>
    </row>
    <row r="188" spans="1:17" x14ac:dyDescent="0.2">
      <c r="A188" s="131" t="s">
        <v>886</v>
      </c>
      <c r="B188" s="377" t="s">
        <v>105</v>
      </c>
      <c r="C188" s="378">
        <v>2020</v>
      </c>
      <c r="D188" s="115">
        <v>203</v>
      </c>
      <c r="E188" s="115">
        <v>3978.66</v>
      </c>
      <c r="F188" s="115">
        <v>344</v>
      </c>
      <c r="G188" s="115">
        <v>3211.65</v>
      </c>
      <c r="H188" s="115">
        <v>913</v>
      </c>
      <c r="I188" s="115">
        <v>2203.6799999999998</v>
      </c>
      <c r="J188" s="115">
        <v>85</v>
      </c>
      <c r="K188" s="115">
        <v>2032.43</v>
      </c>
      <c r="L188" s="116">
        <v>29</v>
      </c>
      <c r="M188" s="116">
        <v>1798.15</v>
      </c>
      <c r="N188" s="115">
        <v>13</v>
      </c>
      <c r="O188" s="115">
        <v>960.98</v>
      </c>
      <c r="P188" s="115">
        <v>751</v>
      </c>
      <c r="Q188" s="115">
        <v>2030.26</v>
      </c>
    </row>
    <row r="189" spans="1:17" x14ac:dyDescent="0.2">
      <c r="A189" s="131" t="s">
        <v>887</v>
      </c>
      <c r="B189" s="377" t="s">
        <v>105</v>
      </c>
      <c r="C189" s="378">
        <v>2020</v>
      </c>
      <c r="D189" s="115">
        <v>71</v>
      </c>
      <c r="E189" s="115">
        <v>3996.68</v>
      </c>
      <c r="F189" s="115">
        <v>108</v>
      </c>
      <c r="G189" s="115">
        <v>3151.32</v>
      </c>
      <c r="H189" s="115">
        <v>272</v>
      </c>
      <c r="I189" s="115">
        <v>2206.81</v>
      </c>
      <c r="J189" s="115">
        <v>19</v>
      </c>
      <c r="K189" s="115">
        <v>1592.03</v>
      </c>
      <c r="L189" s="116">
        <v>0</v>
      </c>
      <c r="M189" s="125" t="s">
        <v>874</v>
      </c>
      <c r="N189" s="115">
        <v>0</v>
      </c>
      <c r="O189" s="124" t="s">
        <v>874</v>
      </c>
      <c r="P189" s="115">
        <v>353</v>
      </c>
      <c r="Q189" s="115">
        <v>1474.81</v>
      </c>
    </row>
    <row r="190" spans="1:17" x14ac:dyDescent="0.2">
      <c r="A190" s="131" t="s">
        <v>888</v>
      </c>
      <c r="B190" s="377" t="s">
        <v>105</v>
      </c>
      <c r="C190" s="378">
        <v>2020</v>
      </c>
      <c r="D190" s="115">
        <v>67.47</v>
      </c>
      <c r="E190" s="115">
        <v>2704.86</v>
      </c>
      <c r="F190" s="115">
        <v>166.5</v>
      </c>
      <c r="G190" s="115">
        <v>2527.9699999999998</v>
      </c>
      <c r="H190" s="115">
        <v>447.39</v>
      </c>
      <c r="I190" s="115">
        <v>1834.62</v>
      </c>
      <c r="J190" s="115">
        <v>39.28</v>
      </c>
      <c r="K190" s="115">
        <v>1426.83</v>
      </c>
      <c r="L190" s="116">
        <v>29.54</v>
      </c>
      <c r="M190" s="116">
        <v>1349.13</v>
      </c>
      <c r="N190" s="115">
        <v>1.3</v>
      </c>
      <c r="O190" s="115">
        <v>2455.9899999999998</v>
      </c>
      <c r="P190" s="115">
        <v>329.81</v>
      </c>
      <c r="Q190" s="115">
        <v>1827.34</v>
      </c>
    </row>
    <row r="191" spans="1:17" x14ac:dyDescent="0.2">
      <c r="A191" s="131" t="s">
        <v>889</v>
      </c>
      <c r="B191" s="377" t="s">
        <v>105</v>
      </c>
      <c r="C191" s="378">
        <v>2020</v>
      </c>
      <c r="D191" s="115">
        <v>39.83</v>
      </c>
      <c r="E191" s="115">
        <v>2973.1</v>
      </c>
      <c r="F191" s="115">
        <v>88.86</v>
      </c>
      <c r="G191" s="115">
        <v>2517.38</v>
      </c>
      <c r="H191" s="115">
        <v>265.2</v>
      </c>
      <c r="I191" s="115">
        <v>1976.64</v>
      </c>
      <c r="J191" s="115">
        <v>42.33</v>
      </c>
      <c r="K191" s="115">
        <v>1459</v>
      </c>
      <c r="L191" s="116">
        <v>69.930000000000007</v>
      </c>
      <c r="M191" s="116">
        <v>1427.22</v>
      </c>
      <c r="N191" s="115">
        <v>0</v>
      </c>
      <c r="O191" s="124" t="s">
        <v>874</v>
      </c>
      <c r="P191" s="115">
        <v>121.41</v>
      </c>
      <c r="Q191" s="115">
        <v>2033.19</v>
      </c>
    </row>
    <row r="192" spans="1:17" x14ac:dyDescent="0.2">
      <c r="A192" s="131" t="s">
        <v>890</v>
      </c>
      <c r="B192" s="377" t="s">
        <v>105</v>
      </c>
      <c r="C192" s="378">
        <v>2020</v>
      </c>
      <c r="D192" s="127">
        <v>57</v>
      </c>
      <c r="E192" s="127">
        <v>3058.8</v>
      </c>
      <c r="F192" s="127">
        <v>116</v>
      </c>
      <c r="G192" s="127">
        <v>2136.5</v>
      </c>
      <c r="H192" s="127">
        <v>265</v>
      </c>
      <c r="I192" s="127">
        <v>1666.98</v>
      </c>
      <c r="J192" s="127">
        <v>98</v>
      </c>
      <c r="K192" s="127">
        <v>1349.4</v>
      </c>
      <c r="L192" s="128">
        <v>0</v>
      </c>
      <c r="M192" s="134" t="s">
        <v>874</v>
      </c>
      <c r="N192" s="127">
        <v>9</v>
      </c>
      <c r="O192" s="127">
        <v>2298.4899999999998</v>
      </c>
      <c r="P192" s="127">
        <v>77</v>
      </c>
      <c r="Q192" s="127">
        <v>1700.37</v>
      </c>
    </row>
    <row r="193" spans="1:19" x14ac:dyDescent="0.2">
      <c r="A193" s="131" t="s">
        <v>891</v>
      </c>
      <c r="B193" s="377" t="s">
        <v>105</v>
      </c>
      <c r="C193" s="378">
        <v>2020</v>
      </c>
      <c r="D193" s="115">
        <v>131.71</v>
      </c>
      <c r="E193" s="115">
        <v>3831.3</v>
      </c>
      <c r="F193" s="115">
        <v>290.64999999999998</v>
      </c>
      <c r="G193" s="115">
        <v>3046.26</v>
      </c>
      <c r="H193" s="115">
        <v>543.29999999999995</v>
      </c>
      <c r="I193" s="115">
        <v>2087.4899999999998</v>
      </c>
      <c r="J193" s="115">
        <v>120</v>
      </c>
      <c r="K193" s="115">
        <v>1406.6</v>
      </c>
      <c r="L193" s="116">
        <v>5.38</v>
      </c>
      <c r="M193" s="116">
        <v>1574.08</v>
      </c>
      <c r="N193" s="115">
        <v>38.14</v>
      </c>
      <c r="O193" s="115">
        <v>2844.1</v>
      </c>
      <c r="P193" s="115">
        <v>274.31</v>
      </c>
      <c r="Q193" s="115">
        <v>2304.4</v>
      </c>
    </row>
    <row r="194" spans="1:19" x14ac:dyDescent="0.2">
      <c r="A194" s="131" t="s">
        <v>892</v>
      </c>
      <c r="B194" s="377" t="s">
        <v>105</v>
      </c>
      <c r="C194" s="378">
        <v>2020</v>
      </c>
      <c r="D194" s="115">
        <v>98</v>
      </c>
      <c r="E194" s="115">
        <v>3210.2</v>
      </c>
      <c r="F194" s="115">
        <v>217</v>
      </c>
      <c r="G194" s="115">
        <v>2571.0300000000002</v>
      </c>
      <c r="H194" s="115">
        <v>476</v>
      </c>
      <c r="I194" s="115">
        <v>1744.57</v>
      </c>
      <c r="J194" s="115">
        <v>8</v>
      </c>
      <c r="K194" s="115">
        <v>1703.22</v>
      </c>
      <c r="L194" s="116">
        <v>7</v>
      </c>
      <c r="M194" s="116">
        <v>1200.79</v>
      </c>
      <c r="N194" s="115">
        <v>9</v>
      </c>
      <c r="O194" s="115">
        <v>1612.49</v>
      </c>
      <c r="P194" s="115">
        <v>317</v>
      </c>
      <c r="Q194" s="115">
        <v>1852.45</v>
      </c>
    </row>
    <row r="195" spans="1:19" x14ac:dyDescent="0.2">
      <c r="A195" s="131" t="s">
        <v>893</v>
      </c>
      <c r="B195" s="377" t="s">
        <v>105</v>
      </c>
      <c r="C195" s="378">
        <v>2020</v>
      </c>
      <c r="D195" s="115">
        <v>40</v>
      </c>
      <c r="E195" s="115">
        <v>2933.66</v>
      </c>
      <c r="F195" s="115">
        <v>93</v>
      </c>
      <c r="G195" s="115">
        <v>2395.7800000000002</v>
      </c>
      <c r="H195" s="115">
        <v>268</v>
      </c>
      <c r="I195" s="115">
        <v>1734.89</v>
      </c>
      <c r="J195" s="115">
        <v>40</v>
      </c>
      <c r="K195" s="115">
        <v>1404.39</v>
      </c>
      <c r="L195" s="116">
        <v>23</v>
      </c>
      <c r="M195" s="116">
        <v>1333.47</v>
      </c>
      <c r="N195" s="115">
        <v>0</v>
      </c>
      <c r="O195" s="124" t="s">
        <v>874</v>
      </c>
      <c r="P195" s="115">
        <v>48</v>
      </c>
      <c r="Q195" s="115">
        <v>1680.02</v>
      </c>
    </row>
    <row r="196" spans="1:19" x14ac:dyDescent="0.2">
      <c r="A196" s="131" t="s">
        <v>894</v>
      </c>
      <c r="B196" s="377" t="s">
        <v>105</v>
      </c>
      <c r="C196" s="378">
        <v>2020</v>
      </c>
      <c r="D196" s="131">
        <v>61</v>
      </c>
      <c r="E196" s="115">
        <v>3581.28</v>
      </c>
      <c r="F196" s="131">
        <v>110</v>
      </c>
      <c r="G196" s="115">
        <v>3077.32</v>
      </c>
      <c r="H196" s="131">
        <v>301</v>
      </c>
      <c r="I196" s="115">
        <v>2058.04</v>
      </c>
      <c r="J196" s="131">
        <v>15</v>
      </c>
      <c r="K196" s="115">
        <v>1498.86</v>
      </c>
      <c r="L196" s="116">
        <v>1</v>
      </c>
      <c r="M196" s="116">
        <v>2064.13</v>
      </c>
      <c r="N196" s="115">
        <v>0</v>
      </c>
      <c r="O196" s="133" t="s">
        <v>874</v>
      </c>
      <c r="P196" s="131">
        <v>58</v>
      </c>
      <c r="Q196" s="115">
        <v>1585.28</v>
      </c>
    </row>
    <row r="197" spans="1:19" x14ac:dyDescent="0.2">
      <c r="A197" s="131" t="s">
        <v>895</v>
      </c>
      <c r="B197" s="377" t="s">
        <v>105</v>
      </c>
      <c r="C197" s="378">
        <v>2020</v>
      </c>
      <c r="D197" s="115">
        <v>78.7</v>
      </c>
      <c r="E197" s="115">
        <v>4124.1899999999996</v>
      </c>
      <c r="F197" s="115">
        <v>131.28</v>
      </c>
      <c r="G197" s="115">
        <v>2975.27</v>
      </c>
      <c r="H197" s="115">
        <v>345.19</v>
      </c>
      <c r="I197" s="115">
        <v>2054.9899999999998</v>
      </c>
      <c r="J197" s="115">
        <v>16.420000000000002</v>
      </c>
      <c r="K197" s="115">
        <v>1392.69</v>
      </c>
      <c r="L197" s="116">
        <v>17.8</v>
      </c>
      <c r="M197" s="116">
        <v>1571.26</v>
      </c>
      <c r="N197" s="115">
        <v>147.38999999999999</v>
      </c>
      <c r="O197" s="115">
        <v>2149.11</v>
      </c>
      <c r="P197" s="115">
        <v>197.26</v>
      </c>
      <c r="Q197" s="115">
        <v>1614.17</v>
      </c>
    </row>
    <row r="198" spans="1:19" x14ac:dyDescent="0.2">
      <c r="A198" s="131" t="s">
        <v>896</v>
      </c>
      <c r="B198" s="377" t="s">
        <v>105</v>
      </c>
      <c r="C198" s="378">
        <v>2020</v>
      </c>
      <c r="D198" s="115">
        <v>52</v>
      </c>
      <c r="E198" s="115">
        <v>2983</v>
      </c>
      <c r="F198" s="115">
        <v>127</v>
      </c>
      <c r="G198" s="115">
        <v>2408.0100000000002</v>
      </c>
      <c r="H198" s="115">
        <v>282</v>
      </c>
      <c r="I198" s="115">
        <v>1731.35</v>
      </c>
      <c r="J198" s="115">
        <v>54</v>
      </c>
      <c r="K198" s="115">
        <v>1320.1</v>
      </c>
      <c r="L198" s="116">
        <v>3</v>
      </c>
      <c r="M198" s="116">
        <v>1489.63</v>
      </c>
      <c r="N198" s="115">
        <v>22</v>
      </c>
      <c r="O198" s="115">
        <v>2550.9499999999998</v>
      </c>
      <c r="P198" s="115">
        <v>196</v>
      </c>
      <c r="Q198" s="115">
        <v>1350.51</v>
      </c>
    </row>
    <row r="199" spans="1:19" x14ac:dyDescent="0.2">
      <c r="A199" s="131" t="s">
        <v>897</v>
      </c>
      <c r="B199" s="377" t="s">
        <v>105</v>
      </c>
      <c r="C199" s="378">
        <v>2020</v>
      </c>
      <c r="D199" s="115">
        <v>47</v>
      </c>
      <c r="E199" s="115">
        <v>2063.52</v>
      </c>
      <c r="F199" s="115">
        <v>57</v>
      </c>
      <c r="G199" s="115">
        <v>1917.23</v>
      </c>
      <c r="H199" s="115">
        <v>151</v>
      </c>
      <c r="I199" s="115">
        <v>1530.94</v>
      </c>
      <c r="J199" s="115">
        <v>2</v>
      </c>
      <c r="K199" s="115">
        <v>1282.03</v>
      </c>
      <c r="L199" s="116">
        <v>1</v>
      </c>
      <c r="M199" s="116">
        <v>1806.91</v>
      </c>
      <c r="N199" s="115">
        <v>0</v>
      </c>
      <c r="O199" s="124" t="s">
        <v>874</v>
      </c>
      <c r="P199" s="115">
        <v>15</v>
      </c>
      <c r="Q199" s="121">
        <v>2312.67</v>
      </c>
    </row>
    <row r="200" spans="1:19" x14ac:dyDescent="0.2">
      <c r="A200" s="131" t="s">
        <v>898</v>
      </c>
      <c r="B200" s="377" t="s">
        <v>105</v>
      </c>
      <c r="C200" s="378">
        <v>2020</v>
      </c>
      <c r="D200" s="115">
        <v>2</v>
      </c>
      <c r="E200" s="121">
        <v>2037.12</v>
      </c>
      <c r="F200" s="115">
        <v>11</v>
      </c>
      <c r="G200" s="115">
        <v>1810.08</v>
      </c>
      <c r="H200" s="115">
        <v>43.18</v>
      </c>
      <c r="I200" s="115">
        <v>1191.98</v>
      </c>
      <c r="J200" s="115">
        <v>6.58</v>
      </c>
      <c r="K200" s="115">
        <v>1057.8800000000001</v>
      </c>
      <c r="L200" s="116">
        <v>0</v>
      </c>
      <c r="M200" s="125" t="s">
        <v>874</v>
      </c>
      <c r="N200" s="115">
        <v>1</v>
      </c>
      <c r="O200" s="121">
        <v>2699.22</v>
      </c>
      <c r="P200" s="115">
        <v>7.07</v>
      </c>
      <c r="Q200" s="115">
        <v>1254.25</v>
      </c>
    </row>
    <row r="201" spans="1:19" x14ac:dyDescent="0.2">
      <c r="A201" s="131" t="s">
        <v>899</v>
      </c>
      <c r="B201" s="377" t="s">
        <v>105</v>
      </c>
      <c r="C201" s="378">
        <v>2020</v>
      </c>
      <c r="D201" s="115">
        <v>9</v>
      </c>
      <c r="E201" s="115">
        <v>2021.8</v>
      </c>
      <c r="F201" s="115">
        <v>14</v>
      </c>
      <c r="G201" s="121">
        <v>1931.64</v>
      </c>
      <c r="H201" s="115">
        <v>35</v>
      </c>
      <c r="I201" s="115">
        <v>1605.1</v>
      </c>
      <c r="J201" s="115">
        <v>9</v>
      </c>
      <c r="K201" s="115">
        <v>1224.72</v>
      </c>
      <c r="L201" s="116">
        <v>0</v>
      </c>
      <c r="M201" s="125" t="s">
        <v>874</v>
      </c>
      <c r="N201" s="115">
        <v>0</v>
      </c>
      <c r="O201" s="124" t="s">
        <v>874</v>
      </c>
      <c r="P201" s="115">
        <v>16</v>
      </c>
      <c r="Q201" s="115">
        <v>1369.06</v>
      </c>
    </row>
    <row r="202" spans="1:19" x14ac:dyDescent="0.2">
      <c r="A202" s="131" t="s">
        <v>900</v>
      </c>
      <c r="B202" s="377" t="s">
        <v>105</v>
      </c>
      <c r="C202" s="378">
        <v>2020</v>
      </c>
      <c r="D202" s="115">
        <v>24.25</v>
      </c>
      <c r="E202" s="115">
        <v>2001.98</v>
      </c>
      <c r="F202" s="115">
        <v>49.6</v>
      </c>
      <c r="G202" s="115">
        <v>1683.18</v>
      </c>
      <c r="H202" s="115">
        <v>87.19</v>
      </c>
      <c r="I202" s="115">
        <v>1316.74</v>
      </c>
      <c r="J202" s="115">
        <v>0.13</v>
      </c>
      <c r="K202" s="115">
        <v>937.77</v>
      </c>
      <c r="L202" s="116">
        <v>0</v>
      </c>
      <c r="M202" s="125" t="s">
        <v>874</v>
      </c>
      <c r="N202" s="115">
        <v>0</v>
      </c>
      <c r="O202" s="124" t="s">
        <v>874</v>
      </c>
      <c r="P202" s="115">
        <v>4.79</v>
      </c>
      <c r="Q202" s="115">
        <v>1387.47</v>
      </c>
    </row>
    <row r="203" spans="1:19" x14ac:dyDescent="0.2">
      <c r="A203" s="131" t="s">
        <v>901</v>
      </c>
      <c r="B203" s="377" t="s">
        <v>105</v>
      </c>
      <c r="C203" s="378">
        <v>2020</v>
      </c>
      <c r="D203" s="115">
        <v>4</v>
      </c>
      <c r="E203" s="115">
        <v>2978.77</v>
      </c>
      <c r="F203" s="115">
        <v>14</v>
      </c>
      <c r="G203" s="115">
        <v>2290.2600000000002</v>
      </c>
      <c r="H203" s="115">
        <v>45</v>
      </c>
      <c r="I203" s="115">
        <v>1954.92</v>
      </c>
      <c r="J203" s="115">
        <v>20</v>
      </c>
      <c r="K203" s="115">
        <v>1432.02</v>
      </c>
      <c r="L203" s="116">
        <v>0</v>
      </c>
      <c r="M203" s="125" t="s">
        <v>874</v>
      </c>
      <c r="N203" s="115">
        <v>0</v>
      </c>
      <c r="O203" s="124" t="s">
        <v>874</v>
      </c>
      <c r="P203" s="115">
        <v>0</v>
      </c>
      <c r="Q203" s="124" t="s">
        <v>874</v>
      </c>
    </row>
    <row r="204" spans="1:19" x14ac:dyDescent="0.2">
      <c r="A204" s="131" t="s">
        <v>902</v>
      </c>
      <c r="B204" s="377" t="s">
        <v>105</v>
      </c>
      <c r="C204" s="378">
        <v>2020</v>
      </c>
      <c r="D204" s="115">
        <v>6.08</v>
      </c>
      <c r="E204" s="115">
        <v>2333.09</v>
      </c>
      <c r="F204" s="115">
        <v>17.559999999999999</v>
      </c>
      <c r="G204" s="121">
        <v>2630.52</v>
      </c>
      <c r="H204" s="115">
        <v>33.43</v>
      </c>
      <c r="I204" s="115">
        <v>1653.42</v>
      </c>
      <c r="J204" s="115">
        <v>14.7</v>
      </c>
      <c r="K204" s="115">
        <v>1545.65</v>
      </c>
      <c r="L204" s="116">
        <v>4.97</v>
      </c>
      <c r="M204" s="116">
        <v>1137.98</v>
      </c>
      <c r="N204" s="115">
        <v>0</v>
      </c>
      <c r="O204" s="124" t="s">
        <v>874</v>
      </c>
      <c r="P204" s="115">
        <v>19.75</v>
      </c>
      <c r="Q204" s="115">
        <v>1344.68</v>
      </c>
    </row>
    <row r="205" spans="1:19" x14ac:dyDescent="0.2">
      <c r="A205" s="131" t="s">
        <v>675</v>
      </c>
      <c r="B205" s="377" t="s">
        <v>114</v>
      </c>
      <c r="C205" s="377">
        <v>2021</v>
      </c>
      <c r="D205" s="375">
        <v>104.48100000000001</v>
      </c>
      <c r="E205" s="375">
        <v>3678.0495895585477</v>
      </c>
      <c r="F205" s="375">
        <v>166.33799999999999</v>
      </c>
      <c r="G205" s="375">
        <v>2721.6134767762028</v>
      </c>
      <c r="H205" s="375">
        <v>323.81400000000002</v>
      </c>
      <c r="I205" s="375">
        <v>1955.5609212902057</v>
      </c>
      <c r="J205" s="375">
        <v>68.394999999999996</v>
      </c>
      <c r="K205" s="375">
        <v>1610.7333991276166</v>
      </c>
      <c r="L205" s="137">
        <v>21.776</v>
      </c>
      <c r="M205" s="137">
        <v>1402.7751117438156</v>
      </c>
      <c r="N205" s="375"/>
      <c r="O205" s="375"/>
      <c r="P205" s="375">
        <v>153.446</v>
      </c>
      <c r="Q205" s="375">
        <v>2088.6687607801223</v>
      </c>
      <c r="S205" s="131"/>
    </row>
    <row r="206" spans="1:19" x14ac:dyDescent="0.2">
      <c r="A206" s="131" t="s">
        <v>672</v>
      </c>
      <c r="B206" s="377" t="s">
        <v>114</v>
      </c>
      <c r="C206" s="378">
        <v>2021</v>
      </c>
      <c r="D206" s="115">
        <v>320</v>
      </c>
      <c r="E206" s="115">
        <v>3039</v>
      </c>
      <c r="F206" s="115">
        <v>520</v>
      </c>
      <c r="G206" s="115">
        <v>2363</v>
      </c>
      <c r="H206" s="115">
        <v>1370</v>
      </c>
      <c r="I206" s="115">
        <v>1771</v>
      </c>
      <c r="J206" s="115">
        <v>195</v>
      </c>
      <c r="K206" s="115">
        <v>1428</v>
      </c>
      <c r="L206" s="116">
        <v>62</v>
      </c>
      <c r="M206" s="116">
        <v>1362</v>
      </c>
      <c r="N206" s="115"/>
      <c r="O206" s="115"/>
      <c r="P206" s="115">
        <v>463</v>
      </c>
      <c r="Q206" s="124" t="s">
        <v>874</v>
      </c>
      <c r="S206" s="138"/>
    </row>
    <row r="207" spans="1:19" x14ac:dyDescent="0.2">
      <c r="A207" s="131" t="s">
        <v>871</v>
      </c>
      <c r="B207" s="377" t="s">
        <v>114</v>
      </c>
      <c r="C207" s="378">
        <v>2021</v>
      </c>
      <c r="D207" s="115">
        <v>123.5</v>
      </c>
      <c r="E207" s="115">
        <v>3460.57</v>
      </c>
      <c r="F207" s="115">
        <v>251.3</v>
      </c>
      <c r="G207" s="115">
        <v>2502.3000000000002</v>
      </c>
      <c r="H207" s="115">
        <v>338.7</v>
      </c>
      <c r="I207" s="115">
        <v>1749.2</v>
      </c>
      <c r="J207" s="115">
        <v>1.5</v>
      </c>
      <c r="K207" s="115">
        <v>1439.44</v>
      </c>
      <c r="L207" s="116">
        <v>7.6</v>
      </c>
      <c r="M207" s="116">
        <v>1418.63</v>
      </c>
      <c r="N207" s="115"/>
      <c r="O207" s="115"/>
      <c r="P207" s="115">
        <v>121.8</v>
      </c>
      <c r="Q207" s="115">
        <v>1646.06</v>
      </c>
      <c r="S207" s="138"/>
    </row>
    <row r="208" spans="1:19" x14ac:dyDescent="0.2">
      <c r="A208" s="131" t="s">
        <v>669</v>
      </c>
      <c r="B208" s="377" t="s">
        <v>114</v>
      </c>
      <c r="C208" s="378">
        <v>2021</v>
      </c>
      <c r="D208" s="115">
        <v>50.199999999999996</v>
      </c>
      <c r="E208" s="115">
        <v>2722.976427622842</v>
      </c>
      <c r="F208" s="115">
        <v>77.2</v>
      </c>
      <c r="G208" s="115">
        <v>2126.8642055267701</v>
      </c>
      <c r="H208" s="115">
        <v>139.89999999999998</v>
      </c>
      <c r="I208" s="115">
        <v>1572.774600905409</v>
      </c>
      <c r="J208" s="115">
        <v>3.2</v>
      </c>
      <c r="K208" s="115">
        <v>1282.0052083333333</v>
      </c>
      <c r="L208" s="116">
        <v>1</v>
      </c>
      <c r="M208" s="116">
        <v>1251.8333333333333</v>
      </c>
      <c r="N208" s="115"/>
      <c r="O208" s="115"/>
      <c r="P208" s="115">
        <v>12</v>
      </c>
      <c r="Q208" s="115">
        <v>1681.8958333333333</v>
      </c>
      <c r="S208" s="138"/>
    </row>
    <row r="209" spans="1:27" x14ac:dyDescent="0.2">
      <c r="A209" s="131" t="s">
        <v>665</v>
      </c>
      <c r="B209" s="377" t="s">
        <v>114</v>
      </c>
      <c r="C209" s="378">
        <v>2021</v>
      </c>
      <c r="D209" s="124" t="s">
        <v>874</v>
      </c>
      <c r="E209" s="124" t="s">
        <v>874</v>
      </c>
      <c r="F209" s="124" t="s">
        <v>874</v>
      </c>
      <c r="G209" s="124" t="s">
        <v>874</v>
      </c>
      <c r="H209" s="124" t="s">
        <v>874</v>
      </c>
      <c r="I209" s="124" t="s">
        <v>874</v>
      </c>
      <c r="J209" s="124" t="s">
        <v>874</v>
      </c>
      <c r="K209" s="124" t="s">
        <v>874</v>
      </c>
      <c r="L209" s="125" t="s">
        <v>874</v>
      </c>
      <c r="M209" s="125" t="s">
        <v>874</v>
      </c>
      <c r="N209" s="115"/>
      <c r="O209" s="115"/>
      <c r="P209" s="124" t="s">
        <v>874</v>
      </c>
      <c r="Q209" s="124" t="s">
        <v>874</v>
      </c>
      <c r="S209" s="138"/>
    </row>
    <row r="210" spans="1:27" x14ac:dyDescent="0.2">
      <c r="A210" s="131" t="s">
        <v>670</v>
      </c>
      <c r="B210" s="377" t="s">
        <v>114</v>
      </c>
      <c r="C210" s="378">
        <v>2021</v>
      </c>
      <c r="D210" s="115">
        <v>56.809999999999995</v>
      </c>
      <c r="E210" s="115">
        <v>2320.0200522208534</v>
      </c>
      <c r="F210" s="115">
        <v>64.61999999999999</v>
      </c>
      <c r="G210" s="115">
        <v>1812.8638579387191</v>
      </c>
      <c r="H210" s="115">
        <v>168.9</v>
      </c>
      <c r="I210" s="115">
        <v>1516.9947404776001</v>
      </c>
      <c r="J210" s="115">
        <v>1</v>
      </c>
      <c r="K210" s="115">
        <v>1459.5066666666669</v>
      </c>
      <c r="L210" s="116">
        <v>9</v>
      </c>
      <c r="M210" s="116">
        <v>1170.6884254243407</v>
      </c>
      <c r="N210" s="115"/>
      <c r="O210" s="115"/>
      <c r="P210" s="115">
        <v>6</v>
      </c>
      <c r="Q210" s="115">
        <v>1361.8500966107893</v>
      </c>
      <c r="S210" s="138"/>
    </row>
    <row r="211" spans="1:27" x14ac:dyDescent="0.2">
      <c r="A211" s="131" t="s">
        <v>679</v>
      </c>
      <c r="B211" s="377" t="s">
        <v>114</v>
      </c>
      <c r="C211" s="378">
        <v>2021</v>
      </c>
      <c r="D211" s="124" t="s">
        <v>874</v>
      </c>
      <c r="E211" s="124" t="s">
        <v>874</v>
      </c>
      <c r="F211" s="124" t="s">
        <v>874</v>
      </c>
      <c r="G211" s="124" t="s">
        <v>874</v>
      </c>
      <c r="H211" s="124" t="s">
        <v>874</v>
      </c>
      <c r="I211" s="124" t="s">
        <v>874</v>
      </c>
      <c r="J211" s="124" t="s">
        <v>874</v>
      </c>
      <c r="K211" s="124" t="s">
        <v>874</v>
      </c>
      <c r="L211" s="125" t="s">
        <v>874</v>
      </c>
      <c r="M211" s="125" t="s">
        <v>874</v>
      </c>
      <c r="N211" s="115"/>
      <c r="O211" s="115"/>
      <c r="P211" s="124" t="s">
        <v>874</v>
      </c>
      <c r="Q211" s="124" t="s">
        <v>874</v>
      </c>
      <c r="S211" s="138"/>
    </row>
    <row r="212" spans="1:27" x14ac:dyDescent="0.2">
      <c r="A212" s="131" t="s">
        <v>673</v>
      </c>
      <c r="B212" s="377" t="s">
        <v>114</v>
      </c>
      <c r="C212" s="378">
        <v>2021</v>
      </c>
      <c r="D212" s="115">
        <v>75.2</v>
      </c>
      <c r="E212" s="115">
        <v>2213.065159574468</v>
      </c>
      <c r="F212" s="115">
        <v>143.69999999999999</v>
      </c>
      <c r="G212" s="115">
        <v>1878.4638135003481</v>
      </c>
      <c r="H212" s="115">
        <v>257.89999999999998</v>
      </c>
      <c r="I212" s="115">
        <v>1511.4172159751843</v>
      </c>
      <c r="J212" s="115">
        <v>0</v>
      </c>
      <c r="K212" s="124" t="s">
        <v>874</v>
      </c>
      <c r="L212" s="116">
        <v>9</v>
      </c>
      <c r="M212" s="116">
        <v>1147.1124031007753</v>
      </c>
      <c r="N212" s="115"/>
      <c r="O212" s="115"/>
      <c r="P212" s="115">
        <v>1</v>
      </c>
      <c r="Q212" s="115">
        <v>1402.0833333333333</v>
      </c>
      <c r="S212" s="138"/>
    </row>
    <row r="213" spans="1:27" x14ac:dyDescent="0.2">
      <c r="A213" s="131" t="s">
        <v>671</v>
      </c>
      <c r="B213" s="377" t="s">
        <v>114</v>
      </c>
      <c r="C213" s="378">
        <v>2021</v>
      </c>
      <c r="D213" s="115">
        <v>22.1</v>
      </c>
      <c r="E213" s="115">
        <v>2319</v>
      </c>
      <c r="F213" s="115">
        <v>30.8</v>
      </c>
      <c r="G213" s="115">
        <v>1984</v>
      </c>
      <c r="H213" s="115">
        <v>61.7</v>
      </c>
      <c r="I213" s="115">
        <v>1569</v>
      </c>
      <c r="J213" s="115">
        <v>6.9</v>
      </c>
      <c r="K213" s="115">
        <v>1155</v>
      </c>
      <c r="L213" s="116">
        <v>0</v>
      </c>
      <c r="M213" s="125" t="s">
        <v>874</v>
      </c>
      <c r="N213" s="115"/>
      <c r="O213" s="115"/>
      <c r="P213" s="115">
        <v>5.0999999999999996</v>
      </c>
      <c r="Q213" s="115">
        <v>1694</v>
      </c>
      <c r="S213" s="138"/>
    </row>
    <row r="214" spans="1:27" x14ac:dyDescent="0.2">
      <c r="A214" s="131" t="s">
        <v>676</v>
      </c>
      <c r="B214" s="377" t="s">
        <v>114</v>
      </c>
      <c r="C214" s="378">
        <v>2021</v>
      </c>
      <c r="D214" s="115">
        <v>25.7</v>
      </c>
      <c r="E214" s="115">
        <v>2919.42</v>
      </c>
      <c r="F214" s="115">
        <v>47.9</v>
      </c>
      <c r="G214" s="115">
        <v>2208.79</v>
      </c>
      <c r="H214" s="115">
        <v>119.4</v>
      </c>
      <c r="I214" s="115">
        <v>1722.08</v>
      </c>
      <c r="J214" s="115">
        <v>15.9</v>
      </c>
      <c r="K214" s="115">
        <v>1359.5</v>
      </c>
      <c r="L214" s="116">
        <v>0</v>
      </c>
      <c r="M214" s="125" t="s">
        <v>874</v>
      </c>
      <c r="N214" s="115"/>
      <c r="O214" s="115"/>
      <c r="P214" s="115">
        <v>44.8</v>
      </c>
      <c r="Q214" s="115">
        <v>1465.54</v>
      </c>
      <c r="S214" s="138"/>
    </row>
    <row r="215" spans="1:27" x14ac:dyDescent="0.2">
      <c r="A215" s="131" t="s">
        <v>668</v>
      </c>
      <c r="B215" s="377" t="s">
        <v>114</v>
      </c>
      <c r="C215" s="378">
        <v>2021</v>
      </c>
      <c r="D215" s="115">
        <v>19</v>
      </c>
      <c r="E215" s="115">
        <v>2318.7221077926533</v>
      </c>
      <c r="F215" s="115">
        <v>25</v>
      </c>
      <c r="G215" s="115">
        <v>1983.416934189406</v>
      </c>
      <c r="H215" s="115">
        <v>54</v>
      </c>
      <c r="I215" s="115">
        <v>1673.4923699209412</v>
      </c>
      <c r="J215" s="115">
        <v>0</v>
      </c>
      <c r="K215" s="115">
        <v>1317</v>
      </c>
      <c r="L215" s="116">
        <v>0</v>
      </c>
      <c r="M215" s="125" t="s">
        <v>874</v>
      </c>
      <c r="N215" s="115"/>
      <c r="O215" s="115"/>
      <c r="P215" s="115">
        <v>53</v>
      </c>
      <c r="Q215" s="115">
        <v>1891.9175111712764</v>
      </c>
      <c r="S215" s="138"/>
    </row>
    <row r="216" spans="1:27" x14ac:dyDescent="0.2">
      <c r="A216" s="131" t="s">
        <v>660</v>
      </c>
      <c r="B216" s="377" t="s">
        <v>114</v>
      </c>
      <c r="C216" s="378">
        <v>2021</v>
      </c>
      <c r="D216" s="115">
        <v>21</v>
      </c>
      <c r="E216" s="115">
        <v>2023</v>
      </c>
      <c r="F216" s="115">
        <v>35</v>
      </c>
      <c r="G216" s="115">
        <v>1767</v>
      </c>
      <c r="H216" s="115">
        <v>62</v>
      </c>
      <c r="I216" s="115">
        <v>1435</v>
      </c>
      <c r="J216" s="115">
        <v>3</v>
      </c>
      <c r="K216" s="115">
        <v>1028</v>
      </c>
      <c r="L216" s="116">
        <v>1</v>
      </c>
      <c r="M216" s="116">
        <v>1064</v>
      </c>
      <c r="N216" s="115"/>
      <c r="O216" s="115"/>
      <c r="P216" s="115">
        <v>0</v>
      </c>
      <c r="Q216" s="124" t="s">
        <v>874</v>
      </c>
    </row>
    <row r="217" spans="1:27" x14ac:dyDescent="0.2">
      <c r="A217" s="131" t="s">
        <v>677</v>
      </c>
      <c r="B217" s="377" t="s">
        <v>114</v>
      </c>
      <c r="C217" s="378">
        <v>2021</v>
      </c>
      <c r="D217" s="115">
        <v>32</v>
      </c>
      <c r="E217" s="115">
        <v>1833</v>
      </c>
      <c r="F217" s="115">
        <v>54</v>
      </c>
      <c r="G217" s="115">
        <v>1607</v>
      </c>
      <c r="H217" s="115">
        <v>100</v>
      </c>
      <c r="I217" s="115">
        <v>1419</v>
      </c>
      <c r="J217" s="115">
        <v>12</v>
      </c>
      <c r="K217" s="115">
        <v>1330</v>
      </c>
      <c r="L217" s="116">
        <v>0</v>
      </c>
      <c r="M217" s="125" t="s">
        <v>874</v>
      </c>
      <c r="N217" s="115"/>
      <c r="O217" s="115"/>
      <c r="P217" s="115">
        <v>10</v>
      </c>
      <c r="Q217" s="115">
        <v>1418</v>
      </c>
    </row>
    <row r="218" spans="1:27" x14ac:dyDescent="0.2">
      <c r="A218" s="131" t="s">
        <v>664</v>
      </c>
      <c r="B218" s="377" t="s">
        <v>114</v>
      </c>
      <c r="C218" s="378">
        <v>2021</v>
      </c>
      <c r="D218" s="115">
        <v>64</v>
      </c>
      <c r="E218" s="115">
        <v>2566</v>
      </c>
      <c r="F218" s="115">
        <v>136</v>
      </c>
      <c r="G218" s="115">
        <v>1910</v>
      </c>
      <c r="H218" s="115">
        <v>206</v>
      </c>
      <c r="I218" s="115">
        <v>1555</v>
      </c>
      <c r="J218" s="115">
        <v>1</v>
      </c>
      <c r="K218" s="115">
        <v>1211</v>
      </c>
      <c r="L218" s="116">
        <v>10</v>
      </c>
      <c r="M218" s="116">
        <v>1352</v>
      </c>
      <c r="N218" s="115"/>
      <c r="O218" s="115"/>
      <c r="P218" s="115">
        <v>55</v>
      </c>
      <c r="Q218" s="115">
        <v>1345</v>
      </c>
    </row>
    <row r="219" spans="1:27" x14ac:dyDescent="0.2">
      <c r="A219" s="131" t="s">
        <v>875</v>
      </c>
      <c r="B219" s="377" t="s">
        <v>114</v>
      </c>
      <c r="C219" s="378">
        <v>2021</v>
      </c>
      <c r="D219" s="124" t="s">
        <v>874</v>
      </c>
      <c r="E219" s="124" t="s">
        <v>874</v>
      </c>
      <c r="F219" s="124" t="s">
        <v>874</v>
      </c>
      <c r="G219" s="124" t="s">
        <v>874</v>
      </c>
      <c r="H219" s="124" t="s">
        <v>874</v>
      </c>
      <c r="I219" s="124" t="s">
        <v>874</v>
      </c>
      <c r="J219" s="124" t="s">
        <v>874</v>
      </c>
      <c r="K219" s="124" t="s">
        <v>874</v>
      </c>
      <c r="L219" s="125" t="s">
        <v>874</v>
      </c>
      <c r="M219" s="125" t="s">
        <v>874</v>
      </c>
      <c r="N219" s="115"/>
      <c r="O219" s="115"/>
      <c r="P219" s="124" t="s">
        <v>874</v>
      </c>
      <c r="Q219" s="124" t="s">
        <v>874</v>
      </c>
    </row>
    <row r="220" spans="1:27" x14ac:dyDescent="0.2">
      <c r="A220" s="131" t="s">
        <v>674</v>
      </c>
      <c r="B220" s="377" t="s">
        <v>114</v>
      </c>
      <c r="C220" s="378">
        <v>2021</v>
      </c>
      <c r="D220" s="115">
        <v>62</v>
      </c>
      <c r="E220" s="115">
        <v>2091</v>
      </c>
      <c r="F220" s="115">
        <v>123</v>
      </c>
      <c r="G220" s="115">
        <v>1853</v>
      </c>
      <c r="H220" s="115">
        <v>270</v>
      </c>
      <c r="I220" s="115">
        <v>1508</v>
      </c>
      <c r="J220" s="115">
        <v>1</v>
      </c>
      <c r="K220" s="115">
        <v>1434</v>
      </c>
      <c r="L220" s="116">
        <v>10</v>
      </c>
      <c r="M220" s="116">
        <v>1207</v>
      </c>
      <c r="N220" s="115"/>
      <c r="O220" s="115"/>
      <c r="P220" s="115">
        <v>13</v>
      </c>
      <c r="Q220" s="115">
        <v>1353</v>
      </c>
      <c r="U220" s="139"/>
      <c r="V220" s="374"/>
      <c r="W220" s="374"/>
      <c r="X220" s="374"/>
      <c r="Y220" s="374"/>
      <c r="Z220" s="374"/>
      <c r="AA220" s="374"/>
    </row>
    <row r="221" spans="1:27" x14ac:dyDescent="0.2">
      <c r="A221" s="131" t="s">
        <v>663</v>
      </c>
      <c r="B221" s="377" t="s">
        <v>114</v>
      </c>
      <c r="C221" s="378">
        <v>2021</v>
      </c>
      <c r="D221" s="115">
        <v>59</v>
      </c>
      <c r="E221" s="115">
        <v>2606</v>
      </c>
      <c r="F221" s="115">
        <v>136</v>
      </c>
      <c r="G221" s="115">
        <v>1947</v>
      </c>
      <c r="H221" s="115">
        <v>293</v>
      </c>
      <c r="I221" s="115">
        <v>1486</v>
      </c>
      <c r="J221" s="115">
        <v>14</v>
      </c>
      <c r="K221" s="115">
        <v>1217</v>
      </c>
      <c r="L221" s="116">
        <v>25</v>
      </c>
      <c r="M221" s="116">
        <v>1234</v>
      </c>
      <c r="N221" s="115"/>
      <c r="O221" s="115"/>
      <c r="P221" s="115">
        <v>22</v>
      </c>
      <c r="Q221" s="115">
        <v>1422</v>
      </c>
      <c r="U221" s="139"/>
      <c r="V221" s="374"/>
      <c r="W221" s="374"/>
      <c r="X221" s="374"/>
      <c r="Y221" s="374"/>
      <c r="Z221" s="374"/>
      <c r="AA221" s="374"/>
    </row>
    <row r="222" spans="1:27" x14ac:dyDescent="0.2">
      <c r="A222" s="131" t="s">
        <v>678</v>
      </c>
      <c r="B222" s="377" t="s">
        <v>114</v>
      </c>
      <c r="C222" s="378">
        <v>2021</v>
      </c>
      <c r="D222" s="115">
        <v>15</v>
      </c>
      <c r="E222" s="115">
        <v>2090</v>
      </c>
      <c r="F222" s="115">
        <v>39</v>
      </c>
      <c r="G222" s="115">
        <v>1730</v>
      </c>
      <c r="H222" s="115">
        <v>62</v>
      </c>
      <c r="I222" s="115">
        <v>1392</v>
      </c>
      <c r="J222" s="115">
        <v>8</v>
      </c>
      <c r="K222" s="115">
        <v>1368</v>
      </c>
      <c r="L222" s="116">
        <v>0</v>
      </c>
      <c r="M222" s="125" t="s">
        <v>874</v>
      </c>
      <c r="N222" s="115"/>
      <c r="O222" s="115"/>
      <c r="P222" s="115">
        <v>1</v>
      </c>
      <c r="Q222" s="115">
        <v>1175</v>
      </c>
      <c r="U222" s="139"/>
      <c r="V222" s="374"/>
      <c r="W222" s="374"/>
      <c r="X222" s="374"/>
      <c r="Y222" s="374"/>
      <c r="Z222" s="374"/>
      <c r="AA222" s="374"/>
    </row>
    <row r="223" spans="1:27" x14ac:dyDescent="0.2">
      <c r="A223" s="131" t="s">
        <v>876</v>
      </c>
      <c r="B223" s="377" t="s">
        <v>114</v>
      </c>
      <c r="C223" s="378">
        <v>2021</v>
      </c>
      <c r="D223" s="115">
        <v>36</v>
      </c>
      <c r="E223" s="115">
        <v>3093</v>
      </c>
      <c r="F223" s="115">
        <v>71</v>
      </c>
      <c r="G223" s="115">
        <v>2088</v>
      </c>
      <c r="H223" s="115">
        <v>118</v>
      </c>
      <c r="I223" s="115">
        <v>1634</v>
      </c>
      <c r="J223" s="115">
        <v>0</v>
      </c>
      <c r="K223" s="124" t="s">
        <v>874</v>
      </c>
      <c r="L223" s="116">
        <v>0</v>
      </c>
      <c r="M223" s="125" t="s">
        <v>874</v>
      </c>
      <c r="N223" s="115"/>
      <c r="O223" s="115"/>
      <c r="P223" s="115">
        <v>49</v>
      </c>
      <c r="Q223" s="115">
        <v>1394</v>
      </c>
      <c r="U223" s="139"/>
      <c r="V223" s="374"/>
      <c r="W223" s="374"/>
      <c r="X223" s="374"/>
      <c r="Y223" s="374"/>
      <c r="Z223" s="374"/>
      <c r="AA223" s="374"/>
    </row>
    <row r="224" spans="1:27" x14ac:dyDescent="0.2">
      <c r="A224" s="131" t="s">
        <v>661</v>
      </c>
      <c r="B224" s="377" t="s">
        <v>114</v>
      </c>
      <c r="C224" s="378">
        <v>2021</v>
      </c>
      <c r="D224" s="115">
        <v>41</v>
      </c>
      <c r="E224" s="115">
        <v>2342</v>
      </c>
      <c r="F224" s="115">
        <v>118</v>
      </c>
      <c r="G224" s="115">
        <v>1933</v>
      </c>
      <c r="H224" s="115">
        <v>269</v>
      </c>
      <c r="I224" s="115">
        <v>1553</v>
      </c>
      <c r="J224" s="115">
        <v>1</v>
      </c>
      <c r="K224" s="115">
        <v>1395</v>
      </c>
      <c r="L224" s="116">
        <v>11</v>
      </c>
      <c r="M224" s="116">
        <v>1186</v>
      </c>
      <c r="N224" s="115"/>
      <c r="O224" s="115"/>
      <c r="P224" s="115">
        <v>28</v>
      </c>
      <c r="Q224" s="115">
        <v>1521</v>
      </c>
      <c r="U224" s="139"/>
      <c r="V224" s="374"/>
      <c r="W224" s="374"/>
      <c r="X224" s="374"/>
      <c r="Y224" s="374"/>
      <c r="Z224" s="374"/>
      <c r="AA224" s="374"/>
    </row>
    <row r="225" spans="1:27" x14ac:dyDescent="0.2">
      <c r="A225" s="131" t="s">
        <v>877</v>
      </c>
      <c r="B225" s="377" t="s">
        <v>105</v>
      </c>
      <c r="C225" s="378">
        <v>2021</v>
      </c>
      <c r="D225" s="115">
        <v>566.55499999999995</v>
      </c>
      <c r="E225" s="115">
        <v>3874.89</v>
      </c>
      <c r="F225" s="115">
        <v>809.65499999999997</v>
      </c>
      <c r="G225" s="115">
        <v>2967.78</v>
      </c>
      <c r="H225" s="115">
        <v>1724.941</v>
      </c>
      <c r="I225" s="115">
        <v>2137.8200000000002</v>
      </c>
      <c r="J225" s="115">
        <v>375.73</v>
      </c>
      <c r="K225" s="115">
        <v>1750.66</v>
      </c>
      <c r="L225" s="116">
        <v>369.17899999999997</v>
      </c>
      <c r="M225" s="116">
        <v>1828.95</v>
      </c>
      <c r="N225" s="115">
        <v>29.091000000000001</v>
      </c>
      <c r="O225" s="115">
        <v>2250.9899999999998</v>
      </c>
      <c r="P225" s="115">
        <v>1124.011</v>
      </c>
      <c r="Q225" s="115">
        <v>1850.87</v>
      </c>
      <c r="U225" s="139"/>
      <c r="V225" s="374"/>
      <c r="W225" s="374"/>
      <c r="X225" s="374"/>
      <c r="Y225" s="374"/>
      <c r="Z225" s="374"/>
      <c r="AA225" s="374"/>
    </row>
    <row r="226" spans="1:27" x14ac:dyDescent="0.2">
      <c r="A226" s="131" t="s">
        <v>878</v>
      </c>
      <c r="B226" s="377" t="s">
        <v>105</v>
      </c>
      <c r="C226" s="378">
        <v>2021</v>
      </c>
      <c r="D226" s="115">
        <v>60.75</v>
      </c>
      <c r="E226" s="115">
        <v>3023.37</v>
      </c>
      <c r="F226" s="115">
        <v>146.47</v>
      </c>
      <c r="G226" s="115">
        <v>2430.73</v>
      </c>
      <c r="H226" s="115">
        <v>386.98</v>
      </c>
      <c r="I226" s="115">
        <v>1800.19</v>
      </c>
      <c r="J226" s="115">
        <v>14.75</v>
      </c>
      <c r="K226" s="115">
        <v>1412.74</v>
      </c>
      <c r="L226" s="116">
        <v>16.86</v>
      </c>
      <c r="M226" s="116">
        <v>1455.27</v>
      </c>
      <c r="N226" s="115">
        <v>2.17</v>
      </c>
      <c r="O226" s="115">
        <v>2462.1</v>
      </c>
      <c r="P226" s="115">
        <v>158.49</v>
      </c>
      <c r="Q226" s="115">
        <v>1782.36</v>
      </c>
      <c r="U226" s="139"/>
      <c r="V226" s="374"/>
      <c r="W226" s="374"/>
      <c r="X226" s="374"/>
      <c r="Y226" s="374"/>
      <c r="Z226" s="374"/>
      <c r="AA226" s="374"/>
    </row>
    <row r="227" spans="1:27" x14ac:dyDescent="0.2">
      <c r="A227" s="131" t="s">
        <v>879</v>
      </c>
      <c r="B227" s="377" t="s">
        <v>105</v>
      </c>
      <c r="C227" s="378">
        <v>2021</v>
      </c>
      <c r="D227" s="115">
        <v>24.81</v>
      </c>
      <c r="E227" s="115">
        <v>2751.53</v>
      </c>
      <c r="F227" s="115">
        <v>99.74</v>
      </c>
      <c r="G227" s="115">
        <v>2452.33</v>
      </c>
      <c r="H227" s="115">
        <v>299.64</v>
      </c>
      <c r="I227" s="115">
        <v>1793.67</v>
      </c>
      <c r="J227" s="115">
        <v>6.85</v>
      </c>
      <c r="K227" s="115">
        <v>1467.81</v>
      </c>
      <c r="L227" s="116">
        <v>14.34</v>
      </c>
      <c r="M227" s="116">
        <v>1409.52</v>
      </c>
      <c r="N227" s="115">
        <v>0</v>
      </c>
      <c r="O227" s="124" t="s">
        <v>874</v>
      </c>
      <c r="P227" s="115">
        <v>61.6</v>
      </c>
      <c r="Q227" s="115">
        <v>1513.2</v>
      </c>
      <c r="U227" s="139"/>
      <c r="V227" s="374"/>
      <c r="W227" s="374"/>
      <c r="X227" s="374"/>
      <c r="Y227" s="374"/>
      <c r="Z227" s="374"/>
      <c r="AA227" s="374"/>
    </row>
    <row r="228" spans="1:27" x14ac:dyDescent="0.2">
      <c r="A228" s="131" t="s">
        <v>880</v>
      </c>
      <c r="B228" s="377" t="s">
        <v>105</v>
      </c>
      <c r="C228" s="378">
        <v>2021</v>
      </c>
      <c r="D228" s="115">
        <v>236</v>
      </c>
      <c r="E228" s="115">
        <v>5053.83</v>
      </c>
      <c r="F228" s="115">
        <v>461</v>
      </c>
      <c r="G228" s="115">
        <v>3541.11</v>
      </c>
      <c r="H228" s="115">
        <v>792</v>
      </c>
      <c r="I228" s="115">
        <v>2324.2800000000002</v>
      </c>
      <c r="J228" s="115">
        <v>112</v>
      </c>
      <c r="K228" s="115">
        <v>1735.1</v>
      </c>
      <c r="L228" s="116">
        <v>178</v>
      </c>
      <c r="M228" s="116">
        <v>1800.31</v>
      </c>
      <c r="N228" s="115">
        <v>63</v>
      </c>
      <c r="O228" s="115">
        <v>2698.73</v>
      </c>
      <c r="P228" s="115">
        <v>589</v>
      </c>
      <c r="Q228" s="115">
        <v>1889.33</v>
      </c>
      <c r="U228" s="139"/>
      <c r="V228" s="374"/>
      <c r="W228" s="374"/>
      <c r="X228" s="374"/>
      <c r="Y228" s="374"/>
      <c r="Z228" s="374"/>
      <c r="AA228" s="374"/>
    </row>
    <row r="229" spans="1:27" x14ac:dyDescent="0.2">
      <c r="A229" s="131" t="s">
        <v>881</v>
      </c>
      <c r="B229" s="377" t="s">
        <v>105</v>
      </c>
      <c r="C229" s="378">
        <v>2021</v>
      </c>
      <c r="D229" s="115">
        <v>135.57</v>
      </c>
      <c r="E229" s="115">
        <v>4244.59</v>
      </c>
      <c r="F229" s="115">
        <v>283.8</v>
      </c>
      <c r="G229" s="115">
        <v>3008.13</v>
      </c>
      <c r="H229" s="115">
        <v>676.75</v>
      </c>
      <c r="I229" s="115">
        <v>2106.44</v>
      </c>
      <c r="J229" s="115">
        <v>120.57</v>
      </c>
      <c r="K229" s="115">
        <v>1490.63</v>
      </c>
      <c r="L229" s="116">
        <v>53.2</v>
      </c>
      <c r="M229" s="116">
        <v>1396.81</v>
      </c>
      <c r="N229" s="115">
        <v>93.74</v>
      </c>
      <c r="O229" s="115">
        <v>2167.27</v>
      </c>
      <c r="P229" s="115">
        <v>365.95</v>
      </c>
      <c r="Q229" s="115">
        <v>1899.91</v>
      </c>
      <c r="U229" s="139"/>
      <c r="V229" s="374"/>
      <c r="W229" s="374"/>
      <c r="X229" s="374"/>
      <c r="Y229" s="374"/>
      <c r="Z229" s="374"/>
      <c r="AA229" s="374"/>
    </row>
    <row r="230" spans="1:27" x14ac:dyDescent="0.2">
      <c r="A230" s="131" t="s">
        <v>882</v>
      </c>
      <c r="B230" s="377" t="s">
        <v>105</v>
      </c>
      <c r="C230" s="378">
        <v>2021</v>
      </c>
      <c r="D230" s="115">
        <v>27</v>
      </c>
      <c r="E230" s="115">
        <v>3320.82</v>
      </c>
      <c r="F230" s="115">
        <v>24</v>
      </c>
      <c r="G230" s="115">
        <v>2817.52</v>
      </c>
      <c r="H230" s="115">
        <v>117</v>
      </c>
      <c r="I230" s="115">
        <v>1738.19</v>
      </c>
      <c r="J230" s="115">
        <v>40</v>
      </c>
      <c r="K230" s="115">
        <v>1656.01</v>
      </c>
      <c r="L230" s="116">
        <v>0</v>
      </c>
      <c r="M230" s="125" t="s">
        <v>874</v>
      </c>
      <c r="N230" s="115">
        <v>0</v>
      </c>
      <c r="O230" s="124" t="s">
        <v>874</v>
      </c>
      <c r="P230" s="115">
        <v>25</v>
      </c>
      <c r="Q230" s="115">
        <v>1477.47</v>
      </c>
    </row>
    <row r="231" spans="1:27" x14ac:dyDescent="0.2">
      <c r="A231" s="131" t="s">
        <v>883</v>
      </c>
      <c r="B231" s="377" t="s">
        <v>105</v>
      </c>
      <c r="C231" s="378">
        <v>2021</v>
      </c>
      <c r="D231" s="115">
        <v>44.09</v>
      </c>
      <c r="E231" s="121">
        <v>2889.77</v>
      </c>
      <c r="F231" s="115">
        <v>130.51</v>
      </c>
      <c r="G231" s="115">
        <v>2530.61</v>
      </c>
      <c r="H231" s="115">
        <v>277.42</v>
      </c>
      <c r="I231" s="115">
        <v>1847.37</v>
      </c>
      <c r="J231" s="115">
        <v>54.87</v>
      </c>
      <c r="K231" s="115">
        <v>1435.71</v>
      </c>
      <c r="L231" s="116">
        <v>33.1</v>
      </c>
      <c r="M231" s="116">
        <v>1209.8699999999999</v>
      </c>
      <c r="N231" s="115">
        <v>21.33</v>
      </c>
      <c r="O231" s="121">
        <v>2881.25</v>
      </c>
      <c r="P231" s="115">
        <v>69.91</v>
      </c>
      <c r="Q231" s="115">
        <v>1792.18</v>
      </c>
    </row>
    <row r="232" spans="1:27" x14ac:dyDescent="0.2">
      <c r="A232" s="131" t="s">
        <v>884</v>
      </c>
      <c r="B232" s="377" t="s">
        <v>105</v>
      </c>
      <c r="C232" s="378">
        <v>2021</v>
      </c>
      <c r="D232" s="115">
        <v>29.27</v>
      </c>
      <c r="E232" s="115">
        <v>3560.1</v>
      </c>
      <c r="F232" s="115">
        <v>68.58</v>
      </c>
      <c r="G232" s="115">
        <v>2769.77</v>
      </c>
      <c r="H232" s="115">
        <v>205.34</v>
      </c>
      <c r="I232" s="115">
        <v>1950.8</v>
      </c>
      <c r="J232" s="115">
        <v>0</v>
      </c>
      <c r="K232" s="124" t="s">
        <v>874</v>
      </c>
      <c r="L232" s="116">
        <v>42.88</v>
      </c>
      <c r="M232" s="116">
        <v>1439.46</v>
      </c>
      <c r="N232" s="115">
        <v>1.58</v>
      </c>
      <c r="O232" s="115">
        <v>1688.27</v>
      </c>
      <c r="P232" s="115">
        <v>45.29</v>
      </c>
      <c r="Q232" s="115">
        <v>1859.6</v>
      </c>
    </row>
    <row r="233" spans="1:27" x14ac:dyDescent="0.2">
      <c r="A233" s="131" t="s">
        <v>885</v>
      </c>
      <c r="B233" s="377" t="s">
        <v>105</v>
      </c>
      <c r="C233" s="378">
        <v>2021</v>
      </c>
      <c r="D233" s="115">
        <v>13</v>
      </c>
      <c r="E233" s="115">
        <v>3583.43</v>
      </c>
      <c r="F233" s="115">
        <v>43</v>
      </c>
      <c r="G233" s="115">
        <v>2494.33</v>
      </c>
      <c r="H233" s="115">
        <v>117</v>
      </c>
      <c r="I233" s="115">
        <v>1656.33</v>
      </c>
      <c r="J233" s="115">
        <v>29</v>
      </c>
      <c r="K233" s="115">
        <v>1212.77</v>
      </c>
      <c r="L233" s="116">
        <v>8</v>
      </c>
      <c r="M233" s="116">
        <v>1042.3599999999999</v>
      </c>
      <c r="N233" s="115">
        <v>45</v>
      </c>
      <c r="O233" s="115">
        <v>2427.5500000000002</v>
      </c>
      <c r="P233" s="115">
        <v>4</v>
      </c>
      <c r="Q233" s="115">
        <v>2269.29</v>
      </c>
    </row>
    <row r="234" spans="1:27" x14ac:dyDescent="0.2">
      <c r="A234" s="131" t="s">
        <v>886</v>
      </c>
      <c r="B234" s="377" t="s">
        <v>105</v>
      </c>
      <c r="C234" s="378">
        <v>2021</v>
      </c>
      <c r="D234" s="115">
        <v>198</v>
      </c>
      <c r="E234" s="115">
        <v>4300.1000000000004</v>
      </c>
      <c r="F234" s="115">
        <v>355</v>
      </c>
      <c r="G234" s="115">
        <v>3454.46</v>
      </c>
      <c r="H234" s="115">
        <v>890</v>
      </c>
      <c r="I234" s="115">
        <v>2349.38</v>
      </c>
      <c r="J234" s="115">
        <v>97</v>
      </c>
      <c r="K234" s="115">
        <v>1901.04</v>
      </c>
      <c r="L234" s="116">
        <v>52</v>
      </c>
      <c r="M234" s="116">
        <v>2137.02</v>
      </c>
      <c r="N234" s="115">
        <v>11</v>
      </c>
      <c r="O234" s="115">
        <v>2639.23</v>
      </c>
      <c r="P234" s="115">
        <v>769</v>
      </c>
      <c r="Q234" s="115">
        <v>2238.23</v>
      </c>
    </row>
    <row r="235" spans="1:27" x14ac:dyDescent="0.2">
      <c r="A235" s="131" t="s">
        <v>887</v>
      </c>
      <c r="B235" s="377" t="s">
        <v>105</v>
      </c>
      <c r="C235" s="378">
        <v>2021</v>
      </c>
      <c r="D235" s="115">
        <v>69.44</v>
      </c>
      <c r="E235" s="115">
        <v>4400.84</v>
      </c>
      <c r="F235" s="115">
        <v>106.21</v>
      </c>
      <c r="G235" s="115">
        <v>3546.38</v>
      </c>
      <c r="H235" s="115">
        <v>277.14</v>
      </c>
      <c r="I235" s="115">
        <v>2363.3000000000002</v>
      </c>
      <c r="J235" s="115">
        <v>27.76</v>
      </c>
      <c r="K235" s="115">
        <v>1428.27</v>
      </c>
      <c r="L235" s="116">
        <v>0</v>
      </c>
      <c r="M235" s="125" t="s">
        <v>874</v>
      </c>
      <c r="N235" s="115">
        <v>0</v>
      </c>
      <c r="O235" s="124" t="s">
        <v>874</v>
      </c>
      <c r="P235" s="115">
        <v>367.87</v>
      </c>
      <c r="Q235" s="115">
        <v>1583.72</v>
      </c>
    </row>
    <row r="236" spans="1:27" x14ac:dyDescent="0.2">
      <c r="A236" s="131" t="s">
        <v>888</v>
      </c>
      <c r="B236" s="377" t="s">
        <v>105</v>
      </c>
      <c r="C236" s="378">
        <v>2021</v>
      </c>
      <c r="D236" s="115">
        <v>66.19</v>
      </c>
      <c r="E236" s="115">
        <v>2723.11</v>
      </c>
      <c r="F236" s="115">
        <v>169.31</v>
      </c>
      <c r="G236" s="115">
        <v>2757.7</v>
      </c>
      <c r="H236" s="115">
        <v>379.08</v>
      </c>
      <c r="I236" s="115">
        <v>2036.25</v>
      </c>
      <c r="J236" s="115">
        <v>107</v>
      </c>
      <c r="K236" s="115">
        <v>1580.38</v>
      </c>
      <c r="L236" s="116">
        <v>27.59</v>
      </c>
      <c r="M236" s="116">
        <v>1471.56</v>
      </c>
      <c r="N236" s="115">
        <v>9.5399999999999991</v>
      </c>
      <c r="O236" s="115">
        <v>2057.77</v>
      </c>
      <c r="P236" s="115">
        <v>332.94</v>
      </c>
      <c r="Q236" s="115">
        <v>1992.24</v>
      </c>
    </row>
    <row r="237" spans="1:27" x14ac:dyDescent="0.2">
      <c r="A237" s="131" t="s">
        <v>889</v>
      </c>
      <c r="B237" s="377" t="s">
        <v>105</v>
      </c>
      <c r="C237" s="378">
        <v>2021</v>
      </c>
      <c r="D237" s="115">
        <v>39.33</v>
      </c>
      <c r="E237" s="115">
        <v>3340.78</v>
      </c>
      <c r="F237" s="115">
        <v>94.68</v>
      </c>
      <c r="G237" s="115">
        <v>2623.34</v>
      </c>
      <c r="H237" s="115">
        <v>272.85000000000002</v>
      </c>
      <c r="I237" s="115">
        <v>2058.9699999999998</v>
      </c>
      <c r="J237" s="115">
        <v>40.99</v>
      </c>
      <c r="K237" s="115">
        <v>1559.86</v>
      </c>
      <c r="L237" s="116">
        <v>65.03</v>
      </c>
      <c r="M237" s="116">
        <v>1442.55</v>
      </c>
      <c r="N237" s="115">
        <v>0</v>
      </c>
      <c r="O237" s="124" t="s">
        <v>874</v>
      </c>
      <c r="P237" s="115">
        <v>117.9</v>
      </c>
      <c r="Q237" s="115">
        <v>2161.4</v>
      </c>
    </row>
    <row r="238" spans="1:27" x14ac:dyDescent="0.2">
      <c r="A238" s="131" t="s">
        <v>890</v>
      </c>
      <c r="B238" s="377" t="s">
        <v>105</v>
      </c>
      <c r="C238" s="378">
        <v>2021</v>
      </c>
      <c r="D238" s="127">
        <v>57</v>
      </c>
      <c r="E238" s="115">
        <v>3531.46</v>
      </c>
      <c r="F238" s="127">
        <v>114</v>
      </c>
      <c r="G238" s="127">
        <v>2371.35</v>
      </c>
      <c r="H238" s="127">
        <v>270</v>
      </c>
      <c r="I238" s="115">
        <v>1825.85</v>
      </c>
      <c r="J238" s="127">
        <v>96</v>
      </c>
      <c r="K238" s="127">
        <v>1472.48</v>
      </c>
      <c r="L238" s="128">
        <v>0</v>
      </c>
      <c r="M238" s="128">
        <v>1258.19</v>
      </c>
      <c r="N238" s="127">
        <v>7</v>
      </c>
      <c r="O238" s="127">
        <v>2617.67</v>
      </c>
      <c r="P238" s="127">
        <v>84</v>
      </c>
      <c r="Q238" s="127">
        <v>2023.82</v>
      </c>
    </row>
    <row r="239" spans="1:27" x14ac:dyDescent="0.2">
      <c r="A239" s="131" t="s">
        <v>891</v>
      </c>
      <c r="B239" s="377" t="s">
        <v>105</v>
      </c>
      <c r="C239" s="378">
        <v>2021</v>
      </c>
      <c r="D239" s="115">
        <v>132.94999999999999</v>
      </c>
      <c r="E239" s="115">
        <v>4427.47</v>
      </c>
      <c r="F239" s="115">
        <v>301.56</v>
      </c>
      <c r="G239" s="115">
        <v>3420.79</v>
      </c>
      <c r="H239" s="115">
        <v>558.57000000000005</v>
      </c>
      <c r="I239" s="115">
        <v>2285.46</v>
      </c>
      <c r="J239" s="115">
        <v>129.32</v>
      </c>
      <c r="K239" s="115">
        <v>1640.36</v>
      </c>
      <c r="L239" s="116">
        <v>6.33</v>
      </c>
      <c r="M239" s="116">
        <v>1764.7</v>
      </c>
      <c r="N239" s="115">
        <v>40.68</v>
      </c>
      <c r="O239" s="115">
        <v>3090.8</v>
      </c>
      <c r="P239" s="115">
        <v>285.05</v>
      </c>
      <c r="Q239" s="115">
        <v>2468.46</v>
      </c>
    </row>
    <row r="240" spans="1:27" x14ac:dyDescent="0.2">
      <c r="A240" s="131" t="s">
        <v>892</v>
      </c>
      <c r="B240" s="377" t="s">
        <v>105</v>
      </c>
      <c r="C240" s="378">
        <v>2021</v>
      </c>
      <c r="D240" s="115">
        <v>101</v>
      </c>
      <c r="E240" s="115">
        <v>3713.94</v>
      </c>
      <c r="F240" s="115">
        <v>213</v>
      </c>
      <c r="G240" s="115">
        <v>2826.33</v>
      </c>
      <c r="H240" s="115">
        <v>482</v>
      </c>
      <c r="I240" s="115">
        <v>1956.47</v>
      </c>
      <c r="J240" s="115">
        <v>6</v>
      </c>
      <c r="K240" s="115">
        <v>1995.25</v>
      </c>
      <c r="L240" s="116">
        <v>12</v>
      </c>
      <c r="M240" s="116">
        <v>1342.26</v>
      </c>
      <c r="N240" s="115">
        <v>9</v>
      </c>
      <c r="O240" s="115">
        <v>1952.01</v>
      </c>
      <c r="P240" s="115">
        <v>305</v>
      </c>
      <c r="Q240" s="115">
        <v>2089.9899999999998</v>
      </c>
    </row>
    <row r="241" spans="1:17" x14ac:dyDescent="0.2">
      <c r="A241" s="131" t="s">
        <v>893</v>
      </c>
      <c r="B241" s="377" t="s">
        <v>105</v>
      </c>
      <c r="C241" s="378">
        <v>2021</v>
      </c>
      <c r="D241" s="115">
        <v>44</v>
      </c>
      <c r="E241" s="115">
        <v>3387.28</v>
      </c>
      <c r="F241" s="115">
        <v>93</v>
      </c>
      <c r="G241" s="115">
        <v>2600.29</v>
      </c>
      <c r="H241" s="115">
        <v>286</v>
      </c>
      <c r="I241" s="115">
        <v>1919.91</v>
      </c>
      <c r="J241" s="115">
        <v>32</v>
      </c>
      <c r="K241" s="115">
        <v>1417.69</v>
      </c>
      <c r="L241" s="116">
        <v>26</v>
      </c>
      <c r="M241" s="116">
        <v>1474.62</v>
      </c>
      <c r="N241" s="115">
        <v>0</v>
      </c>
      <c r="O241" s="124" t="s">
        <v>874</v>
      </c>
      <c r="P241" s="115">
        <v>51</v>
      </c>
      <c r="Q241" s="115">
        <v>1826.94</v>
      </c>
    </row>
    <row r="242" spans="1:17" x14ac:dyDescent="0.2">
      <c r="A242" s="131" t="s">
        <v>894</v>
      </c>
      <c r="B242" s="377" t="s">
        <v>105</v>
      </c>
      <c r="C242" s="378">
        <v>2021</v>
      </c>
      <c r="D242" s="131">
        <v>57</v>
      </c>
      <c r="E242" s="115">
        <v>4007.84</v>
      </c>
      <c r="F242" s="131">
        <v>111</v>
      </c>
      <c r="G242" s="115">
        <v>3378.95</v>
      </c>
      <c r="H242" s="131">
        <v>313</v>
      </c>
      <c r="I242" s="115">
        <v>2226.73</v>
      </c>
      <c r="J242" s="115">
        <v>9</v>
      </c>
      <c r="K242" s="115">
        <v>2109.7399999999998</v>
      </c>
      <c r="L242" s="116">
        <v>2</v>
      </c>
      <c r="M242" s="116">
        <v>1463.31</v>
      </c>
      <c r="N242" s="115">
        <v>0</v>
      </c>
      <c r="O242" s="124" t="s">
        <v>874</v>
      </c>
      <c r="P242" s="131">
        <v>46</v>
      </c>
      <c r="Q242" s="115">
        <v>1969.31</v>
      </c>
    </row>
    <row r="243" spans="1:17" x14ac:dyDescent="0.2">
      <c r="A243" s="131" t="s">
        <v>895</v>
      </c>
      <c r="B243" s="377" t="s">
        <v>105</v>
      </c>
      <c r="C243" s="378">
        <v>2021</v>
      </c>
      <c r="D243" s="115">
        <v>80.27</v>
      </c>
      <c r="E243" s="121">
        <v>4587.74</v>
      </c>
      <c r="F243" s="115">
        <v>138.66999999999999</v>
      </c>
      <c r="G243" s="115">
        <v>3209.75</v>
      </c>
      <c r="H243" s="115">
        <v>353.93</v>
      </c>
      <c r="I243" s="115">
        <v>2258.67</v>
      </c>
      <c r="J243" s="115">
        <v>17.43</v>
      </c>
      <c r="K243" s="115">
        <v>1408.84</v>
      </c>
      <c r="L243" s="116">
        <v>21.87</v>
      </c>
      <c r="M243" s="116">
        <v>1625.79</v>
      </c>
      <c r="N243" s="115">
        <v>152.19999999999999</v>
      </c>
      <c r="O243" s="115">
        <v>2315.15</v>
      </c>
      <c r="P243" s="115">
        <v>179.7</v>
      </c>
      <c r="Q243" s="115">
        <v>1778.94</v>
      </c>
    </row>
    <row r="244" spans="1:17" x14ac:dyDescent="0.2">
      <c r="A244" s="131" t="s">
        <v>896</v>
      </c>
      <c r="B244" s="377" t="s">
        <v>105</v>
      </c>
      <c r="C244" s="378">
        <v>2021</v>
      </c>
      <c r="D244" s="115">
        <v>52.62</v>
      </c>
      <c r="E244" s="115">
        <v>3261.97</v>
      </c>
      <c r="F244" s="115">
        <v>139.63999999999999</v>
      </c>
      <c r="G244" s="115">
        <v>2610.67</v>
      </c>
      <c r="H244" s="115">
        <v>284.63</v>
      </c>
      <c r="I244" s="115">
        <v>1926.02</v>
      </c>
      <c r="J244" s="115">
        <v>54.2</v>
      </c>
      <c r="K244" s="115">
        <v>1422.6</v>
      </c>
      <c r="L244" s="116">
        <v>4.5599999999999996</v>
      </c>
      <c r="M244" s="116">
        <v>1496.62</v>
      </c>
      <c r="N244" s="115">
        <v>24.61</v>
      </c>
      <c r="O244" s="121">
        <v>2764.9</v>
      </c>
      <c r="P244" s="115">
        <v>195.15</v>
      </c>
      <c r="Q244" s="115">
        <v>1416.32</v>
      </c>
    </row>
    <row r="245" spans="1:17" x14ac:dyDescent="0.2">
      <c r="A245" s="131" t="s">
        <v>897</v>
      </c>
      <c r="B245" s="377" t="s">
        <v>105</v>
      </c>
      <c r="C245" s="378">
        <v>2021</v>
      </c>
      <c r="D245" s="115">
        <v>48</v>
      </c>
      <c r="E245" s="115">
        <v>2172.34</v>
      </c>
      <c r="F245" s="115">
        <v>62</v>
      </c>
      <c r="G245" s="115">
        <v>1971.2</v>
      </c>
      <c r="H245" s="115">
        <v>153</v>
      </c>
      <c r="I245" s="115">
        <v>1609.14</v>
      </c>
      <c r="J245" s="115">
        <v>2</v>
      </c>
      <c r="K245" s="115">
        <v>1367.77</v>
      </c>
      <c r="L245" s="116">
        <v>1</v>
      </c>
      <c r="M245" s="116">
        <v>1568.91</v>
      </c>
      <c r="N245" s="115">
        <v>0</v>
      </c>
      <c r="O245" s="124" t="s">
        <v>874</v>
      </c>
      <c r="P245" s="115">
        <v>14</v>
      </c>
      <c r="Q245" s="121">
        <v>2413.71</v>
      </c>
    </row>
    <row r="246" spans="1:17" x14ac:dyDescent="0.2">
      <c r="A246" s="131" t="s">
        <v>898</v>
      </c>
      <c r="B246" s="377" t="s">
        <v>105</v>
      </c>
      <c r="C246" s="378">
        <v>2021</v>
      </c>
      <c r="D246" s="115">
        <v>3.75</v>
      </c>
      <c r="E246" s="115">
        <v>2746.28</v>
      </c>
      <c r="F246" s="115">
        <v>10.199999999999999</v>
      </c>
      <c r="G246" s="115">
        <v>2052.8200000000002</v>
      </c>
      <c r="H246" s="115">
        <v>47.71</v>
      </c>
      <c r="I246" s="115">
        <v>1457.24</v>
      </c>
      <c r="J246" s="115">
        <v>5.08</v>
      </c>
      <c r="K246" s="115">
        <v>1164.74</v>
      </c>
      <c r="L246" s="116">
        <v>0</v>
      </c>
      <c r="M246" s="125" t="s">
        <v>874</v>
      </c>
      <c r="N246" s="140">
        <v>0.33</v>
      </c>
      <c r="O246" s="121">
        <v>2530.9</v>
      </c>
      <c r="P246" s="115">
        <v>3.36</v>
      </c>
      <c r="Q246" s="115">
        <v>1649.25</v>
      </c>
    </row>
    <row r="247" spans="1:17" x14ac:dyDescent="0.2">
      <c r="A247" s="131" t="s">
        <v>899</v>
      </c>
      <c r="B247" s="377" t="s">
        <v>105</v>
      </c>
      <c r="C247" s="378">
        <v>2021</v>
      </c>
      <c r="D247" s="115">
        <v>12</v>
      </c>
      <c r="E247" s="115">
        <v>2091.04</v>
      </c>
      <c r="F247" s="115">
        <v>13</v>
      </c>
      <c r="G247" s="115">
        <v>1699.41</v>
      </c>
      <c r="H247" s="115">
        <v>40</v>
      </c>
      <c r="I247" s="115">
        <v>1574.1</v>
      </c>
      <c r="J247" s="115">
        <v>10</v>
      </c>
      <c r="K247" s="115">
        <v>1244.75</v>
      </c>
      <c r="L247" s="116">
        <v>0</v>
      </c>
      <c r="M247" s="125" t="s">
        <v>874</v>
      </c>
      <c r="N247" s="115">
        <v>0</v>
      </c>
      <c r="O247" s="124" t="s">
        <v>874</v>
      </c>
      <c r="P247" s="115">
        <v>18</v>
      </c>
      <c r="Q247" s="115">
        <v>1280.43</v>
      </c>
    </row>
    <row r="248" spans="1:17" x14ac:dyDescent="0.2">
      <c r="A248" s="131" t="s">
        <v>900</v>
      </c>
      <c r="B248" s="377" t="s">
        <v>105</v>
      </c>
      <c r="C248" s="378">
        <v>2021</v>
      </c>
      <c r="D248" s="115">
        <v>23</v>
      </c>
      <c r="E248" s="115">
        <v>2164.9</v>
      </c>
      <c r="F248" s="115">
        <v>51</v>
      </c>
      <c r="G248" s="115">
        <v>1816.56</v>
      </c>
      <c r="H248" s="115">
        <v>91</v>
      </c>
      <c r="I248" s="115">
        <v>1454.5</v>
      </c>
      <c r="J248" s="115">
        <v>1</v>
      </c>
      <c r="K248" s="115">
        <v>1228.5</v>
      </c>
      <c r="L248" s="116">
        <v>0</v>
      </c>
      <c r="M248" s="125" t="s">
        <v>874</v>
      </c>
      <c r="N248" s="115">
        <v>0</v>
      </c>
      <c r="O248" s="124" t="s">
        <v>874</v>
      </c>
      <c r="P248" s="115">
        <v>5</v>
      </c>
      <c r="Q248" s="115">
        <v>1468.62</v>
      </c>
    </row>
    <row r="249" spans="1:17" x14ac:dyDescent="0.2">
      <c r="A249" s="131" t="s">
        <v>901</v>
      </c>
      <c r="B249" s="377" t="s">
        <v>105</v>
      </c>
      <c r="C249" s="378">
        <v>2021</v>
      </c>
      <c r="D249" s="115">
        <v>4.3319999999999999</v>
      </c>
      <c r="E249" s="115">
        <v>3089.27</v>
      </c>
      <c r="F249" s="115">
        <v>14.7</v>
      </c>
      <c r="G249" s="115">
        <v>2580.1799999999998</v>
      </c>
      <c r="H249" s="115">
        <v>45.436</v>
      </c>
      <c r="I249" s="115">
        <v>2092.4</v>
      </c>
      <c r="J249" s="115">
        <v>20.795999999999999</v>
      </c>
      <c r="K249" s="115">
        <v>1617.51</v>
      </c>
      <c r="L249" s="116">
        <v>0.3</v>
      </c>
      <c r="M249" s="116">
        <v>1743.22</v>
      </c>
      <c r="N249" s="115">
        <v>0</v>
      </c>
      <c r="O249" s="124" t="s">
        <v>874</v>
      </c>
      <c r="P249" s="115">
        <v>0</v>
      </c>
      <c r="Q249" s="124" t="s">
        <v>874</v>
      </c>
    </row>
    <row r="250" spans="1:17" x14ac:dyDescent="0.2">
      <c r="A250" s="131" t="s">
        <v>902</v>
      </c>
      <c r="B250" s="377" t="s">
        <v>105</v>
      </c>
      <c r="C250" s="378">
        <v>2021</v>
      </c>
      <c r="D250" s="115">
        <v>7.69</v>
      </c>
      <c r="E250" s="115">
        <v>2987.65</v>
      </c>
      <c r="F250" s="115">
        <v>19.11</v>
      </c>
      <c r="G250" s="115">
        <v>2456.79</v>
      </c>
      <c r="H250" s="115">
        <v>38.85</v>
      </c>
      <c r="I250" s="115">
        <v>1871.87</v>
      </c>
      <c r="J250" s="115">
        <v>16.32</v>
      </c>
      <c r="K250" s="115">
        <v>1535.16</v>
      </c>
      <c r="L250" s="116">
        <v>6.15</v>
      </c>
      <c r="M250" s="116">
        <v>1219.1600000000001</v>
      </c>
      <c r="N250" s="115">
        <v>0</v>
      </c>
      <c r="O250" s="124" t="s">
        <v>874</v>
      </c>
      <c r="P250" s="115">
        <v>27.01</v>
      </c>
      <c r="Q250" s="115">
        <v>1316.36</v>
      </c>
    </row>
    <row r="251" spans="1:17" x14ac:dyDescent="0.2">
      <c r="A251" s="376"/>
      <c r="B251" s="377"/>
      <c r="C251" s="114"/>
      <c r="D251" s="115"/>
      <c r="E251" s="115"/>
      <c r="F251" s="115"/>
      <c r="G251" s="115"/>
      <c r="H251" s="115"/>
      <c r="I251" s="115"/>
      <c r="J251" s="115"/>
      <c r="K251" s="115"/>
      <c r="L251" s="116"/>
      <c r="M251" s="116"/>
      <c r="N251" s="115"/>
      <c r="O251" s="124"/>
      <c r="P251" s="115"/>
      <c r="Q251" s="115"/>
    </row>
    <row r="252" spans="1:17" x14ac:dyDescent="0.2">
      <c r="A252" s="376"/>
      <c r="B252" s="377"/>
      <c r="C252" s="114"/>
      <c r="D252" s="115"/>
      <c r="E252" s="115"/>
      <c r="F252" s="115"/>
      <c r="G252" s="115"/>
      <c r="H252" s="115"/>
      <c r="I252" s="115"/>
      <c r="J252" s="115"/>
      <c r="K252" s="115"/>
      <c r="L252" s="116"/>
      <c r="M252" s="116"/>
      <c r="N252" s="115"/>
      <c r="O252" s="124"/>
      <c r="P252" s="115"/>
      <c r="Q252" s="115"/>
    </row>
    <row r="256" spans="1:17" x14ac:dyDescent="0.2">
      <c r="A256" s="381" t="s">
        <v>903</v>
      </c>
      <c r="B256" s="549" t="s">
        <v>845</v>
      </c>
      <c r="C256" s="549"/>
      <c r="D256" s="549"/>
      <c r="E256" s="549" t="s">
        <v>845</v>
      </c>
      <c r="F256" s="549"/>
      <c r="G256" s="549"/>
      <c r="H256" s="549" t="s">
        <v>845</v>
      </c>
      <c r="I256" s="549"/>
      <c r="J256" s="549"/>
      <c r="K256" s="549" t="s">
        <v>845</v>
      </c>
      <c r="L256" s="549"/>
      <c r="M256" s="549"/>
      <c r="N256" s="549" t="s">
        <v>845</v>
      </c>
      <c r="O256" s="549"/>
      <c r="P256" s="549"/>
    </row>
    <row r="257" spans="1:16" x14ac:dyDescent="0.2">
      <c r="A257" s="75"/>
      <c r="B257" s="550">
        <v>2017</v>
      </c>
      <c r="C257" s="550"/>
      <c r="D257" s="550"/>
      <c r="E257" s="550">
        <v>2018</v>
      </c>
      <c r="F257" s="550"/>
      <c r="G257" s="550"/>
      <c r="H257" s="550">
        <v>2019</v>
      </c>
      <c r="I257" s="550"/>
      <c r="J257" s="550"/>
      <c r="K257" s="550">
        <v>2020</v>
      </c>
      <c r="L257" s="550"/>
      <c r="M257" s="550"/>
      <c r="N257" s="550">
        <v>2021</v>
      </c>
      <c r="O257" s="550"/>
      <c r="P257" s="550"/>
    </row>
    <row r="258" spans="1:16" x14ac:dyDescent="0.2">
      <c r="A258" s="75"/>
      <c r="B258" s="102" t="s">
        <v>904</v>
      </c>
      <c r="C258" s="102" t="s">
        <v>905</v>
      </c>
      <c r="D258" s="102" t="s">
        <v>906</v>
      </c>
      <c r="E258" s="102" t="s">
        <v>904</v>
      </c>
      <c r="F258" s="102" t="s">
        <v>905</v>
      </c>
      <c r="G258" s="102" t="s">
        <v>906</v>
      </c>
      <c r="H258" s="102" t="s">
        <v>904</v>
      </c>
      <c r="I258" s="102" t="s">
        <v>905</v>
      </c>
      <c r="J258" s="102" t="s">
        <v>906</v>
      </c>
      <c r="K258" s="102" t="s">
        <v>904</v>
      </c>
      <c r="L258" s="102" t="s">
        <v>905</v>
      </c>
      <c r="M258" s="102" t="s">
        <v>906</v>
      </c>
      <c r="N258" s="102" t="s">
        <v>904</v>
      </c>
      <c r="O258" s="102" t="s">
        <v>905</v>
      </c>
      <c r="P258" s="102" t="s">
        <v>906</v>
      </c>
    </row>
    <row r="259" spans="1:16" x14ac:dyDescent="0.2">
      <c r="A259" s="76" t="s">
        <v>907</v>
      </c>
      <c r="B259" s="84">
        <v>3572</v>
      </c>
      <c r="C259" s="84">
        <v>51083</v>
      </c>
      <c r="D259" s="96">
        <f>C259/$I$274</f>
        <v>2000.5091051497943</v>
      </c>
      <c r="E259" s="84">
        <v>3736</v>
      </c>
      <c r="F259" s="84">
        <v>53852</v>
      </c>
      <c r="G259" s="96">
        <f>F259/$I$273</f>
        <v>2093.4535842015239</v>
      </c>
      <c r="H259" s="84">
        <v>3926</v>
      </c>
      <c r="I259" s="84">
        <v>56612</v>
      </c>
      <c r="J259" s="96">
        <f>I259/$I$272</f>
        <v>2228.1171284634761</v>
      </c>
      <c r="K259" s="84">
        <v>4046</v>
      </c>
      <c r="L259" s="84">
        <v>58446</v>
      </c>
      <c r="M259" s="96">
        <f>L259/$I$271</f>
        <v>2227.1930493102659</v>
      </c>
      <c r="N259" s="84">
        <v>4178</v>
      </c>
      <c r="O259" s="84">
        <v>58956</v>
      </c>
      <c r="P259" s="84">
        <f>O259/$I$270</f>
        <v>2371.7113202993</v>
      </c>
    </row>
    <row r="260" spans="1:16" x14ac:dyDescent="0.2">
      <c r="A260" s="76" t="s">
        <v>908</v>
      </c>
      <c r="B260" s="99">
        <v>1880</v>
      </c>
      <c r="C260" s="99">
        <v>31357</v>
      </c>
      <c r="D260" s="379">
        <f t="shared" ref="D260:D266" si="0">C260/$I$274</f>
        <v>1228.0007832386921</v>
      </c>
      <c r="E260" s="99">
        <v>1924</v>
      </c>
      <c r="F260" s="99">
        <v>33290</v>
      </c>
      <c r="G260" s="379">
        <f t="shared" ref="G260:G266" si="1">F260/$I$273</f>
        <v>1294.12222049448</v>
      </c>
      <c r="H260" s="99">
        <v>2014</v>
      </c>
      <c r="I260" s="99">
        <v>34495</v>
      </c>
      <c r="J260" s="379">
        <f t="shared" ref="J260:J266" si="2">I260/$I$272</f>
        <v>1357.6432619647355</v>
      </c>
      <c r="K260" s="99">
        <v>2026</v>
      </c>
      <c r="L260" s="99">
        <v>36144</v>
      </c>
      <c r="M260" s="379">
        <f t="shared" ref="M260:M266" si="3">L260/$I$271</f>
        <v>1377.3340446612301</v>
      </c>
      <c r="N260" s="99">
        <v>2011</v>
      </c>
      <c r="O260" s="99">
        <v>37087</v>
      </c>
      <c r="P260" s="99">
        <f t="shared" ref="P260:P266" si="4">O260/$I$270</f>
        <v>1491.9543004264222</v>
      </c>
    </row>
    <row r="261" spans="1:16" x14ac:dyDescent="0.2">
      <c r="A261" s="76" t="s">
        <v>909</v>
      </c>
      <c r="B261" s="79">
        <v>642</v>
      </c>
      <c r="C261" s="99">
        <v>38787</v>
      </c>
      <c r="D261" s="379">
        <f t="shared" si="0"/>
        <v>1518.9739573134914</v>
      </c>
      <c r="E261" s="79">
        <v>684</v>
      </c>
      <c r="F261" s="99">
        <v>40420</v>
      </c>
      <c r="G261" s="379">
        <f t="shared" si="1"/>
        <v>1571.2952884465869</v>
      </c>
      <c r="H261" s="79">
        <v>715</v>
      </c>
      <c r="I261" s="99">
        <v>42718</v>
      </c>
      <c r="J261" s="379">
        <f t="shared" si="2"/>
        <v>1681.2814861460956</v>
      </c>
      <c r="K261" s="79">
        <v>798</v>
      </c>
      <c r="L261" s="99">
        <v>44626</v>
      </c>
      <c r="M261" s="379">
        <f t="shared" si="3"/>
        <v>1700.556360033534</v>
      </c>
      <c r="N261" s="79">
        <v>820</v>
      </c>
      <c r="O261" s="99">
        <v>45705</v>
      </c>
      <c r="P261" s="99">
        <f t="shared" si="4"/>
        <v>1838.6434950518947</v>
      </c>
    </row>
    <row r="262" spans="1:16" x14ac:dyDescent="0.2">
      <c r="A262" s="76" t="s">
        <v>910</v>
      </c>
      <c r="B262" s="79">
        <v>800</v>
      </c>
      <c r="C262" s="99">
        <v>27627</v>
      </c>
      <c r="D262" s="379">
        <f t="shared" si="0"/>
        <v>1081.9267671822988</v>
      </c>
      <c r="E262" s="79">
        <v>790</v>
      </c>
      <c r="F262" s="99">
        <v>29519</v>
      </c>
      <c r="G262" s="379">
        <f t="shared" si="1"/>
        <v>1147.5276006841859</v>
      </c>
      <c r="H262" s="79">
        <v>798</v>
      </c>
      <c r="I262" s="99">
        <v>31541</v>
      </c>
      <c r="J262" s="379">
        <f t="shared" si="2"/>
        <v>1241.3806675062972</v>
      </c>
      <c r="K262" s="79">
        <v>762</v>
      </c>
      <c r="L262" s="99">
        <v>33346</v>
      </c>
      <c r="M262" s="379">
        <f t="shared" si="3"/>
        <v>1270.7110738510785</v>
      </c>
      <c r="N262" s="79">
        <v>733</v>
      </c>
      <c r="O262" s="99">
        <v>34706</v>
      </c>
      <c r="P262" s="99">
        <f t="shared" si="4"/>
        <v>1396.1702470029768</v>
      </c>
    </row>
    <row r="263" spans="1:16" x14ac:dyDescent="0.2">
      <c r="A263" s="76" t="s">
        <v>911</v>
      </c>
      <c r="B263" s="79">
        <v>179</v>
      </c>
      <c r="C263" s="99">
        <v>30191</v>
      </c>
      <c r="D263" s="379">
        <f t="shared" si="0"/>
        <v>1182.3379674955943</v>
      </c>
      <c r="E263" s="79">
        <v>201</v>
      </c>
      <c r="F263" s="99">
        <v>30942</v>
      </c>
      <c r="G263" s="379">
        <f t="shared" si="1"/>
        <v>1202.8455916653709</v>
      </c>
      <c r="H263" s="79">
        <v>208</v>
      </c>
      <c r="I263" s="99">
        <v>33748</v>
      </c>
      <c r="J263" s="379">
        <f t="shared" si="2"/>
        <v>1328.2430730478588</v>
      </c>
      <c r="K263" s="79">
        <v>213</v>
      </c>
      <c r="L263" s="99">
        <v>35507</v>
      </c>
      <c r="M263" s="379">
        <f t="shared" si="3"/>
        <v>1353.0599801844371</v>
      </c>
      <c r="N263" s="79">
        <v>227</v>
      </c>
      <c r="O263" s="99">
        <v>35774</v>
      </c>
      <c r="P263" s="99">
        <f t="shared" si="4"/>
        <v>1439.1342827258829</v>
      </c>
    </row>
    <row r="264" spans="1:16" x14ac:dyDescent="0.2">
      <c r="A264" s="76" t="s">
        <v>912</v>
      </c>
      <c r="B264" s="99">
        <v>1099</v>
      </c>
      <c r="C264" s="99">
        <v>39662</v>
      </c>
      <c r="D264" s="379">
        <f t="shared" si="0"/>
        <v>1553.2406500881143</v>
      </c>
      <c r="E264" s="99">
        <v>1158</v>
      </c>
      <c r="F264" s="99">
        <v>42090</v>
      </c>
      <c r="G264" s="379">
        <f t="shared" si="1"/>
        <v>1636.2152075882445</v>
      </c>
      <c r="H264" s="99">
        <v>1206</v>
      </c>
      <c r="I264" s="99">
        <v>43328</v>
      </c>
      <c r="J264" s="379">
        <f t="shared" si="2"/>
        <v>1705.2896725440805</v>
      </c>
      <c r="K264" s="99">
        <v>1203</v>
      </c>
      <c r="L264" s="99">
        <v>45698</v>
      </c>
      <c r="M264" s="379">
        <f t="shared" si="3"/>
        <v>1741.4069049615121</v>
      </c>
      <c r="N264" s="99">
        <v>1220</v>
      </c>
      <c r="O264" s="99">
        <v>46649</v>
      </c>
      <c r="P264" s="99">
        <f t="shared" si="4"/>
        <v>1876.6191970391826</v>
      </c>
    </row>
    <row r="265" spans="1:16" x14ac:dyDescent="0.2">
      <c r="A265" s="76" t="s">
        <v>913</v>
      </c>
      <c r="B265" s="79">
        <v>484</v>
      </c>
      <c r="C265" s="99">
        <v>22293</v>
      </c>
      <c r="D265" s="379">
        <f t="shared" si="0"/>
        <v>873.03700802819662</v>
      </c>
      <c r="E265" s="79">
        <v>484</v>
      </c>
      <c r="F265" s="99">
        <v>23885</v>
      </c>
      <c r="G265" s="379">
        <f t="shared" si="1"/>
        <v>928.51034053801891</v>
      </c>
      <c r="H265" s="79">
        <v>479</v>
      </c>
      <c r="I265" s="99">
        <v>26406</v>
      </c>
      <c r="J265" s="379">
        <f t="shared" si="2"/>
        <v>1039.2789672544079</v>
      </c>
      <c r="K265" s="79">
        <v>501</v>
      </c>
      <c r="L265" s="99">
        <v>27342</v>
      </c>
      <c r="M265" s="379">
        <f t="shared" si="3"/>
        <v>1041.9175367731118</v>
      </c>
      <c r="N265" s="79">
        <v>504</v>
      </c>
      <c r="O265" s="99">
        <v>27901</v>
      </c>
      <c r="P265" s="99">
        <f t="shared" si="4"/>
        <v>1122.415319011988</v>
      </c>
    </row>
    <row r="266" spans="1:16" x14ac:dyDescent="0.2">
      <c r="A266" s="76" t="s">
        <v>914</v>
      </c>
      <c r="B266" s="79">
        <v>327</v>
      </c>
      <c r="C266" s="99">
        <v>21318</v>
      </c>
      <c r="D266" s="379">
        <f t="shared" si="0"/>
        <v>834.85412179361663</v>
      </c>
      <c r="E266" s="79">
        <v>337</v>
      </c>
      <c r="F266" s="99">
        <v>22904</v>
      </c>
      <c r="G266" s="379">
        <f t="shared" si="1"/>
        <v>890.37474731767998</v>
      </c>
      <c r="H266" s="79">
        <v>326</v>
      </c>
      <c r="I266" s="99">
        <v>24837</v>
      </c>
      <c r="J266" s="379">
        <f t="shared" si="2"/>
        <v>977.52676322418131</v>
      </c>
      <c r="K266" s="79">
        <v>344</v>
      </c>
      <c r="L266" s="99">
        <v>25646</v>
      </c>
      <c r="M266" s="379">
        <f t="shared" si="3"/>
        <v>977.28831643929573</v>
      </c>
      <c r="N266" s="79">
        <v>344</v>
      </c>
      <c r="O266" s="99">
        <v>26634</v>
      </c>
      <c r="P266" s="99">
        <f t="shared" si="4"/>
        <v>1071.4458122133719</v>
      </c>
    </row>
    <row r="267" spans="1:16" x14ac:dyDescent="0.2">
      <c r="A267" s="380" t="s">
        <v>915</v>
      </c>
      <c r="B267" s="79"/>
      <c r="C267" s="379"/>
      <c r="D267" s="379"/>
      <c r="E267" s="79"/>
      <c r="F267" s="379"/>
      <c r="G267" s="379"/>
      <c r="H267" s="79"/>
      <c r="I267" s="379"/>
      <c r="J267" s="379"/>
      <c r="K267" s="79"/>
      <c r="L267" s="379"/>
      <c r="M267" s="379"/>
      <c r="N267" s="79"/>
      <c r="O267" s="379"/>
      <c r="P267" s="79"/>
    </row>
    <row r="268" spans="1:16" ht="13.5" thickBot="1" x14ac:dyDescent="0.25">
      <c r="A268" s="76"/>
      <c r="B268" s="76"/>
      <c r="C268" s="76"/>
      <c r="D268" s="76"/>
      <c r="E268" s="76"/>
      <c r="F268" s="76"/>
      <c r="G268" s="76"/>
      <c r="H268" s="76"/>
      <c r="I268" s="76"/>
      <c r="J268" s="76"/>
      <c r="K268" s="76"/>
      <c r="L268" s="76"/>
      <c r="M268" s="76"/>
      <c r="N268" s="76"/>
      <c r="O268" s="76"/>
      <c r="P268" s="76"/>
    </row>
    <row r="269" spans="1:16" ht="25.5" x14ac:dyDescent="0.2">
      <c r="A269" s="381" t="s">
        <v>916</v>
      </c>
      <c r="B269" s="102" t="s">
        <v>917</v>
      </c>
      <c r="C269" s="102" t="s">
        <v>917</v>
      </c>
      <c r="D269" s="102" t="s">
        <v>917</v>
      </c>
      <c r="E269" s="102" t="s">
        <v>917</v>
      </c>
      <c r="F269" s="102" t="s">
        <v>917</v>
      </c>
      <c r="G269" s="75"/>
      <c r="H269" s="141" t="s">
        <v>918</v>
      </c>
      <c r="I269" s="142" t="s">
        <v>825</v>
      </c>
      <c r="J269" s="76"/>
      <c r="K269" s="75"/>
      <c r="L269" s="76"/>
      <c r="M269" s="76"/>
      <c r="N269" s="76"/>
      <c r="O269" s="76"/>
      <c r="P269" s="76"/>
    </row>
    <row r="270" spans="1:16" x14ac:dyDescent="0.2">
      <c r="A270" s="76"/>
      <c r="B270" s="358">
        <v>2017</v>
      </c>
      <c r="C270" s="358">
        <v>2018</v>
      </c>
      <c r="D270" s="358">
        <v>2019</v>
      </c>
      <c r="E270" s="358">
        <v>2020</v>
      </c>
      <c r="F270" s="358">
        <v>2021</v>
      </c>
      <c r="G270" s="76"/>
      <c r="H270" s="106" t="s">
        <v>827</v>
      </c>
      <c r="I270" s="143">
        <v>24.858000000000001</v>
      </c>
      <c r="J270" s="76"/>
      <c r="K270" s="76"/>
      <c r="L270" s="76"/>
      <c r="M270" s="76"/>
      <c r="N270" s="76"/>
      <c r="O270" s="76"/>
      <c r="P270" s="76"/>
    </row>
    <row r="271" spans="1:16" ht="29.45" customHeight="1" x14ac:dyDescent="0.2">
      <c r="A271" s="71" t="s">
        <v>919</v>
      </c>
      <c r="B271" s="84"/>
      <c r="C271" s="84"/>
      <c r="D271" s="84"/>
      <c r="E271" s="81">
        <v>838.1</v>
      </c>
      <c r="F271" s="81"/>
      <c r="G271" s="76"/>
      <c r="H271" s="106" t="s">
        <v>829</v>
      </c>
      <c r="I271" s="143">
        <v>26.242000000000001</v>
      </c>
      <c r="J271" s="76"/>
      <c r="K271" s="76"/>
      <c r="L271" s="76"/>
      <c r="M271" s="76"/>
      <c r="N271" s="76"/>
      <c r="O271" s="76"/>
      <c r="P271" s="76"/>
    </row>
    <row r="272" spans="1:16" x14ac:dyDescent="0.2">
      <c r="A272" s="76" t="s">
        <v>920</v>
      </c>
      <c r="B272" s="76"/>
      <c r="C272" s="76"/>
      <c r="D272" s="76"/>
      <c r="E272" s="81">
        <v>1634</v>
      </c>
      <c r="F272" s="81">
        <v>1714.93</v>
      </c>
      <c r="G272" s="76"/>
      <c r="H272" s="106" t="s">
        <v>831</v>
      </c>
      <c r="I272" s="143">
        <v>25.408000000000001</v>
      </c>
      <c r="J272" s="76"/>
      <c r="K272" s="76"/>
      <c r="L272" s="76"/>
      <c r="M272" s="76"/>
      <c r="N272" s="76"/>
      <c r="O272" s="76"/>
      <c r="P272" s="76"/>
    </row>
    <row r="273" spans="1:16" ht="25.5" x14ac:dyDescent="0.2">
      <c r="A273" s="71" t="s">
        <v>921</v>
      </c>
      <c r="B273" s="76"/>
      <c r="C273" s="76"/>
      <c r="D273" s="76"/>
      <c r="E273" s="81">
        <v>2121.5</v>
      </c>
      <c r="F273" s="81"/>
      <c r="G273" s="76"/>
      <c r="H273" s="106" t="s">
        <v>833</v>
      </c>
      <c r="I273" s="143">
        <v>25.724</v>
      </c>
      <c r="J273" s="76"/>
      <c r="K273" s="76"/>
      <c r="L273" s="76"/>
      <c r="M273" s="76"/>
      <c r="N273" s="76"/>
      <c r="O273" s="76"/>
      <c r="P273" s="76"/>
    </row>
    <row r="274" spans="1:16" ht="13.5" thickBot="1" x14ac:dyDescent="0.25">
      <c r="A274" s="76" t="s">
        <v>922</v>
      </c>
      <c r="B274" s="84"/>
      <c r="C274" s="84"/>
      <c r="D274" s="84"/>
      <c r="E274" s="81">
        <v>1530</v>
      </c>
      <c r="F274" s="81">
        <v>1674.1</v>
      </c>
      <c r="G274" s="76"/>
      <c r="H274" s="108" t="s">
        <v>835</v>
      </c>
      <c r="I274" s="144">
        <v>25.535</v>
      </c>
      <c r="J274" s="76"/>
      <c r="K274" s="76"/>
      <c r="L274" s="76"/>
      <c r="M274" s="76"/>
      <c r="N274" s="76"/>
      <c r="O274" s="76"/>
      <c r="P274" s="76"/>
    </row>
    <row r="275" spans="1:16" x14ac:dyDescent="0.2">
      <c r="A275" s="76" t="s">
        <v>923</v>
      </c>
      <c r="B275" s="76"/>
      <c r="C275" s="76"/>
      <c r="D275" s="76"/>
      <c r="E275" s="76"/>
      <c r="F275" s="96"/>
      <c r="G275" s="76"/>
      <c r="H275" s="76"/>
      <c r="I275" s="76"/>
      <c r="J275" s="76"/>
      <c r="K275" s="76"/>
      <c r="L275" s="76"/>
      <c r="M275" s="76"/>
      <c r="N275" s="76"/>
      <c r="O275" s="76"/>
      <c r="P275" s="76"/>
    </row>
    <row r="276" spans="1:16" x14ac:dyDescent="0.2">
      <c r="A276" s="75" t="s">
        <v>924</v>
      </c>
      <c r="B276" s="75">
        <v>1284</v>
      </c>
      <c r="C276" s="75">
        <v>1420</v>
      </c>
      <c r="D276" s="75">
        <v>1625</v>
      </c>
      <c r="E276" s="85">
        <v>1763</v>
      </c>
      <c r="F276" s="382">
        <v>1686.14</v>
      </c>
      <c r="G276" s="76"/>
      <c r="H276" s="76"/>
      <c r="I276" s="76"/>
      <c r="J276" s="76"/>
      <c r="K276" s="76"/>
      <c r="L276" s="76"/>
      <c r="M276" s="76"/>
      <c r="N276" s="76"/>
      <c r="O276" s="76"/>
      <c r="P276" s="76"/>
    </row>
    <row r="277" spans="1:16" x14ac:dyDescent="0.2">
      <c r="A277" s="76"/>
      <c r="B277" s="76"/>
      <c r="C277" s="76"/>
      <c r="D277" s="76"/>
      <c r="E277" s="76"/>
      <c r="F277" s="76"/>
      <c r="G277" s="76"/>
      <c r="H277" s="76"/>
      <c r="I277" s="76"/>
      <c r="J277" s="76"/>
      <c r="K277" s="76"/>
      <c r="L277" s="76"/>
      <c r="M277" s="115"/>
      <c r="N277" s="115"/>
      <c r="O277" s="115"/>
      <c r="P277" s="115"/>
    </row>
    <row r="278" spans="1:16" x14ac:dyDescent="0.2">
      <c r="A278" s="381" t="s">
        <v>925</v>
      </c>
      <c r="B278" s="102" t="s">
        <v>926</v>
      </c>
      <c r="C278" s="102" t="s">
        <v>926</v>
      </c>
      <c r="D278" s="102" t="s">
        <v>926</v>
      </c>
      <c r="E278" s="102" t="s">
        <v>926</v>
      </c>
      <c r="F278" s="102" t="s">
        <v>926</v>
      </c>
      <c r="G278" s="145"/>
      <c r="H278" s="76"/>
      <c r="I278" s="76"/>
      <c r="J278" s="76"/>
      <c r="K278" s="76"/>
      <c r="L278" s="76"/>
      <c r="M278" s="76"/>
      <c r="N278" s="76"/>
      <c r="O278" s="76"/>
      <c r="P278" s="76"/>
    </row>
    <row r="279" spans="1:16" x14ac:dyDescent="0.2">
      <c r="A279" s="76"/>
      <c r="B279" s="358">
        <v>2017</v>
      </c>
      <c r="C279" s="358">
        <v>2018</v>
      </c>
      <c r="D279" s="358">
        <v>2019</v>
      </c>
      <c r="E279" s="358">
        <v>2020</v>
      </c>
      <c r="F279" s="358">
        <v>2021</v>
      </c>
      <c r="G279" s="145"/>
      <c r="H279" s="76"/>
      <c r="I279" s="76"/>
      <c r="J279" s="76"/>
      <c r="K279" s="76"/>
      <c r="L279" s="76"/>
      <c r="M279" s="76"/>
      <c r="N279" s="76"/>
      <c r="O279" s="76"/>
      <c r="P279" s="76"/>
    </row>
    <row r="280" spans="1:16" x14ac:dyDescent="0.2">
      <c r="A280" s="76" t="s">
        <v>865</v>
      </c>
      <c r="B280" s="115">
        <v>2228.347255999719</v>
      </c>
      <c r="C280" s="115">
        <v>2361.3125452555082</v>
      </c>
      <c r="D280" s="115">
        <v>2521.0366275262732</v>
      </c>
      <c r="E280" s="115">
        <v>2738.722173062326</v>
      </c>
      <c r="F280" s="115">
        <v>2818.9015387417121</v>
      </c>
      <c r="G280" s="76"/>
      <c r="H280" s="76"/>
      <c r="I280" s="76"/>
      <c r="J280" s="76"/>
      <c r="K280" s="76"/>
      <c r="L280" s="76"/>
      <c r="M280" s="76"/>
      <c r="N280" s="76"/>
      <c r="O280" s="76"/>
      <c r="P280" s="76"/>
    </row>
    <row r="281" spans="1:16" x14ac:dyDescent="0.2">
      <c r="A281" s="76" t="s">
        <v>866</v>
      </c>
      <c r="B281" s="115">
        <v>1700.2598458803066</v>
      </c>
      <c r="C281" s="115">
        <v>1779.7104172726476</v>
      </c>
      <c r="D281" s="115">
        <v>1928.7941970026286</v>
      </c>
      <c r="E281" s="115">
        <v>2077.696074751907</v>
      </c>
      <c r="F281" s="115">
        <v>2169.3378479626349</v>
      </c>
      <c r="G281" s="145"/>
      <c r="H281" s="76"/>
      <c r="I281" s="76"/>
      <c r="J281" s="76"/>
      <c r="K281" s="76"/>
      <c r="L281" s="76"/>
      <c r="M281" s="76"/>
      <c r="N281" s="76"/>
      <c r="O281" s="76"/>
      <c r="P281" s="76"/>
    </row>
    <row r="282" spans="1:16" x14ac:dyDescent="0.2">
      <c r="A282" s="76" t="s">
        <v>867</v>
      </c>
      <c r="B282" s="115">
        <v>1268.041020692574</v>
      </c>
      <c r="C282" s="115">
        <v>1340.4871506392265</v>
      </c>
      <c r="D282" s="115">
        <v>1472.6755374590282</v>
      </c>
      <c r="E282" s="115">
        <v>1595.222514185818</v>
      </c>
      <c r="F282" s="115">
        <v>1661.345443760415</v>
      </c>
      <c r="G282" s="76"/>
      <c r="H282" s="76"/>
      <c r="I282" s="76"/>
      <c r="J282" s="76"/>
      <c r="K282" s="76"/>
      <c r="L282" s="76"/>
      <c r="M282" s="76"/>
      <c r="N282" s="76"/>
      <c r="O282" s="76"/>
      <c r="P282" s="76"/>
    </row>
    <row r="283" spans="1:16" x14ac:dyDescent="0.2">
      <c r="A283" s="76" t="s">
        <v>868</v>
      </c>
      <c r="B283" s="115">
        <v>1087.3169266691991</v>
      </c>
      <c r="C283" s="115">
        <v>1179.233855766721</v>
      </c>
      <c r="D283" s="115">
        <v>1326.8227132970389</v>
      </c>
      <c r="E283" s="115">
        <v>1393.5324917505989</v>
      </c>
      <c r="F283" s="115">
        <v>1437.1977407513423</v>
      </c>
      <c r="G283" s="76"/>
      <c r="H283" s="76"/>
      <c r="I283" s="76"/>
      <c r="J283" s="76"/>
      <c r="K283" s="76"/>
      <c r="L283" s="76"/>
      <c r="M283" s="76"/>
      <c r="N283" s="76"/>
      <c r="O283" s="76"/>
      <c r="P283" s="76"/>
    </row>
    <row r="284" spans="1:16" x14ac:dyDescent="0.2">
      <c r="A284" s="79" t="s">
        <v>927</v>
      </c>
      <c r="B284" s="383"/>
      <c r="C284" s="383"/>
      <c r="D284" s="383"/>
      <c r="E284" s="383"/>
      <c r="F284" s="383"/>
      <c r="G284" s="76"/>
      <c r="H284" s="76"/>
      <c r="I284" s="76"/>
      <c r="J284" s="76"/>
      <c r="K284" s="76"/>
      <c r="L284" s="76"/>
      <c r="M284" s="76"/>
      <c r="N284" s="76"/>
      <c r="O284" s="76"/>
      <c r="P284" s="76"/>
    </row>
    <row r="285" spans="1:16" x14ac:dyDescent="0.2">
      <c r="A285" s="76" t="s">
        <v>870</v>
      </c>
      <c r="B285" s="115">
        <v>1261.1906841518626</v>
      </c>
      <c r="C285" s="115">
        <v>1350.8796213407534</v>
      </c>
      <c r="D285" s="115">
        <v>1510.8529410600268</v>
      </c>
      <c r="E285" s="115">
        <v>1636.3933953162043</v>
      </c>
      <c r="F285" s="115">
        <v>938.60413532561165</v>
      </c>
      <c r="G285" s="145"/>
      <c r="H285" s="76"/>
      <c r="I285" s="76"/>
      <c r="J285" s="76"/>
      <c r="K285" s="76"/>
      <c r="L285" s="76"/>
      <c r="M285" s="76"/>
      <c r="N285" s="76"/>
      <c r="O285" s="76"/>
      <c r="P285" s="76"/>
    </row>
    <row r="286" spans="1:16" x14ac:dyDescent="0.2">
      <c r="A286" s="75" t="s">
        <v>928</v>
      </c>
      <c r="B286" s="145">
        <f>AVERAGE(B280,B281,B282,B283,B285)</f>
        <v>1509.0311466787323</v>
      </c>
      <c r="C286" s="145">
        <f>AVERAGE(C280,C281,C282,C283,C285)</f>
        <v>1602.3247180549711</v>
      </c>
      <c r="D286" s="145">
        <f>AVERAGE(D280,D281,D282,D283,D285)</f>
        <v>1752.036403268999</v>
      </c>
      <c r="E286" s="145">
        <f>AVERAGE(E280,E281,E282,E283,E285)</f>
        <v>1888.3133298133707</v>
      </c>
      <c r="F286" s="145">
        <f>AVERAGE(F280,F281,F282,F283,F285)</f>
        <v>1805.0773413083432</v>
      </c>
      <c r="G286" s="145"/>
      <c r="H286" s="76"/>
      <c r="I286" s="76"/>
      <c r="J286" s="76"/>
      <c r="K286" s="76"/>
      <c r="L286" s="76"/>
      <c r="M286" s="76"/>
      <c r="N286" s="76"/>
      <c r="O286" s="76"/>
      <c r="P286" s="76"/>
    </row>
    <row r="287" spans="1:16" x14ac:dyDescent="0.2">
      <c r="A287" s="75"/>
      <c r="B287" s="145"/>
      <c r="C287" s="145"/>
      <c r="D287" s="145"/>
      <c r="E287" s="145"/>
      <c r="F287" s="145"/>
      <c r="G287" s="145"/>
      <c r="H287" s="76"/>
      <c r="I287" s="76"/>
      <c r="J287" s="76"/>
      <c r="K287" s="76"/>
      <c r="L287" s="76"/>
      <c r="M287" s="76"/>
      <c r="N287" s="76"/>
      <c r="O287" s="76"/>
      <c r="P287" s="76"/>
    </row>
    <row r="288" spans="1:16" x14ac:dyDescent="0.2">
      <c r="A288" s="381" t="s">
        <v>929</v>
      </c>
      <c r="B288" s="102" t="s">
        <v>930</v>
      </c>
      <c r="C288" s="102" t="s">
        <v>930</v>
      </c>
      <c r="D288" s="102" t="s">
        <v>930</v>
      </c>
      <c r="E288" s="102" t="s">
        <v>930</v>
      </c>
      <c r="F288" s="102" t="s">
        <v>930</v>
      </c>
      <c r="G288" s="145"/>
      <c r="H288" s="76"/>
      <c r="I288" s="76"/>
      <c r="J288" s="76"/>
      <c r="K288" s="76"/>
      <c r="L288" s="76"/>
      <c r="M288" s="76"/>
      <c r="N288" s="76"/>
      <c r="O288" s="76"/>
      <c r="P288" s="76"/>
    </row>
    <row r="289" spans="1:16" x14ac:dyDescent="0.2">
      <c r="A289" s="76"/>
      <c r="B289" s="358">
        <v>2017</v>
      </c>
      <c r="C289" s="358">
        <v>2018</v>
      </c>
      <c r="D289" s="358">
        <v>2019</v>
      </c>
      <c r="E289" s="358">
        <v>2020</v>
      </c>
      <c r="F289" s="358">
        <v>2021</v>
      </c>
      <c r="G289" s="145"/>
      <c r="H289" s="76"/>
      <c r="I289" s="76"/>
      <c r="J289" s="76"/>
      <c r="K289" s="76"/>
      <c r="L289" s="76"/>
      <c r="M289" s="76"/>
      <c r="N289" s="76"/>
      <c r="O289" s="76"/>
      <c r="P289" s="76"/>
    </row>
    <row r="290" spans="1:16" x14ac:dyDescent="0.2">
      <c r="A290" s="76" t="s">
        <v>865</v>
      </c>
      <c r="B290" s="115">
        <v>3056.1470671045536</v>
      </c>
      <c r="C290" s="115">
        <v>3362.0093087297378</v>
      </c>
      <c r="D290" s="115">
        <v>3623.3793251627135</v>
      </c>
      <c r="E290" s="115">
        <v>3553.7752051436828</v>
      </c>
      <c r="F290" s="115">
        <v>3918.3058417185471</v>
      </c>
      <c r="G290" s="145"/>
      <c r="H290" s="76"/>
      <c r="I290" s="76"/>
      <c r="J290" s="76"/>
      <c r="K290" s="76"/>
      <c r="L290" s="76"/>
      <c r="M290" s="76"/>
      <c r="N290" s="76"/>
      <c r="O290" s="76"/>
      <c r="P290" s="76"/>
    </row>
    <row r="291" spans="1:16" x14ac:dyDescent="0.2">
      <c r="A291" s="76" t="s">
        <v>866</v>
      </c>
      <c r="B291" s="115">
        <v>2339.0973971747376</v>
      </c>
      <c r="C291" s="115">
        <v>2587.7198533948576</v>
      </c>
      <c r="D291" s="115">
        <v>2791.3963803284528</v>
      </c>
      <c r="E291" s="115">
        <v>2739.221197167466</v>
      </c>
      <c r="F291" s="115">
        <v>2989.6278816843796</v>
      </c>
      <c r="G291" s="145"/>
      <c r="H291" s="76"/>
      <c r="I291" s="76"/>
      <c r="J291" s="76"/>
      <c r="K291" s="76"/>
      <c r="L291" s="76"/>
      <c r="M291" s="76"/>
      <c r="N291" s="76"/>
      <c r="O291" s="76"/>
      <c r="P291" s="76"/>
    </row>
    <row r="292" spans="1:16" x14ac:dyDescent="0.2">
      <c r="A292" s="76" t="s">
        <v>867</v>
      </c>
      <c r="B292" s="115">
        <v>1590.6363725759518</v>
      </c>
      <c r="C292" s="115">
        <v>1734.6684005105596</v>
      </c>
      <c r="D292" s="115">
        <v>1927.042776310964</v>
      </c>
      <c r="E292" s="115">
        <v>1906.9615234114929</v>
      </c>
      <c r="F292" s="115">
        <v>2085.5492793243529</v>
      </c>
      <c r="G292" s="145"/>
      <c r="H292" s="76"/>
      <c r="I292" s="76"/>
      <c r="J292" s="76"/>
      <c r="K292" s="76"/>
      <c r="L292" s="76"/>
      <c r="M292" s="76"/>
      <c r="N292" s="76"/>
      <c r="O292" s="76"/>
      <c r="P292" s="76"/>
    </row>
    <row r="293" spans="1:16" x14ac:dyDescent="0.2">
      <c r="A293" s="76" t="s">
        <v>868</v>
      </c>
      <c r="B293" s="115">
        <v>1203.6002475540415</v>
      </c>
      <c r="C293" s="115">
        <v>1347.0021694350812</v>
      </c>
      <c r="D293" s="115">
        <v>1508.3118149084414</v>
      </c>
      <c r="E293" s="115">
        <v>1495.3529907882551</v>
      </c>
      <c r="F293" s="115">
        <v>1622.0468984039742</v>
      </c>
      <c r="G293" s="145"/>
      <c r="H293" s="76"/>
      <c r="I293" s="76"/>
      <c r="J293" s="76"/>
      <c r="K293" s="76"/>
      <c r="L293" s="76"/>
      <c r="M293" s="76"/>
      <c r="N293" s="76"/>
      <c r="O293" s="76"/>
      <c r="P293" s="76"/>
    </row>
    <row r="294" spans="1:16" x14ac:dyDescent="0.2">
      <c r="A294" s="76" t="s">
        <v>927</v>
      </c>
      <c r="B294" s="76"/>
      <c r="C294" s="76"/>
      <c r="D294" s="76"/>
      <c r="E294" s="76"/>
      <c r="F294" s="76"/>
      <c r="G294" s="145"/>
      <c r="H294" s="76"/>
      <c r="I294" s="76"/>
      <c r="J294" s="76"/>
      <c r="K294" s="76"/>
      <c r="L294" s="76"/>
      <c r="M294" s="76"/>
      <c r="N294" s="76"/>
      <c r="O294" s="76"/>
      <c r="P294" s="76"/>
    </row>
    <row r="295" spans="1:16" x14ac:dyDescent="0.2">
      <c r="A295" s="76" t="s">
        <v>869</v>
      </c>
      <c r="B295" s="115">
        <v>1793.5154857732568</v>
      </c>
      <c r="C295" s="115">
        <v>2180.0833658282427</v>
      </c>
      <c r="D295" s="115">
        <v>2240.998231622978</v>
      </c>
      <c r="E295" s="115">
        <v>2086.5544605203922</v>
      </c>
      <c r="F295" s="115">
        <v>2447.5305510013309</v>
      </c>
      <c r="G295" s="145"/>
      <c r="H295" s="76"/>
      <c r="I295" s="76"/>
      <c r="J295" s="76"/>
      <c r="K295" s="76"/>
      <c r="L295" s="76"/>
      <c r="M295" s="76"/>
      <c r="N295" s="76"/>
      <c r="O295" s="76"/>
      <c r="P295" s="76"/>
    </row>
    <row r="296" spans="1:16" x14ac:dyDescent="0.2">
      <c r="A296" s="76" t="s">
        <v>870</v>
      </c>
      <c r="B296" s="115">
        <v>1596.5411734883151</v>
      </c>
      <c r="C296" s="115">
        <v>1679.2811798476528</v>
      </c>
      <c r="D296" s="115">
        <v>1787.4312629572846</v>
      </c>
      <c r="E296" s="115">
        <v>1762.3935080224801</v>
      </c>
      <c r="F296" s="115">
        <v>1933.140051014152</v>
      </c>
      <c r="G296" s="145"/>
      <c r="H296" s="76"/>
      <c r="I296" s="76"/>
      <c r="J296" s="76"/>
      <c r="K296" s="76"/>
      <c r="L296" s="76"/>
      <c r="M296" s="76"/>
      <c r="N296" s="76"/>
      <c r="O296" s="76"/>
      <c r="P296" s="76"/>
    </row>
    <row r="297" spans="1:16" x14ac:dyDescent="0.2">
      <c r="A297" s="75" t="s">
        <v>928</v>
      </c>
      <c r="B297" s="145">
        <f>AVERAGE(B290,B291,B292,B293,B295,B296)</f>
        <v>1929.9229572784761</v>
      </c>
      <c r="C297" s="145">
        <f>AVERAGE(C290,C291,C292,C293,C295,C296)</f>
        <v>2148.4607129576884</v>
      </c>
      <c r="D297" s="145">
        <f>AVERAGE(D290,D291,D292,D293,D295,D296)</f>
        <v>2313.0932985484728</v>
      </c>
      <c r="E297" s="145">
        <f>AVERAGE(E290,E291,E292,E293,E295,E296)</f>
        <v>2257.3764808422948</v>
      </c>
      <c r="F297" s="145">
        <f>AVERAGE(F290,F291,F292,F293,F295,F296)</f>
        <v>2499.3667505244562</v>
      </c>
      <c r="G297" s="145"/>
      <c r="H297" s="76"/>
      <c r="I297" s="76"/>
      <c r="J297" s="76"/>
      <c r="K297" s="76"/>
      <c r="L297" s="76"/>
      <c r="M297" s="76"/>
      <c r="N297" s="76"/>
      <c r="O297" s="76"/>
      <c r="P297" s="76"/>
    </row>
    <row r="298" spans="1:16" x14ac:dyDescent="0.2">
      <c r="A298" s="75"/>
      <c r="B298" s="145"/>
      <c r="C298" s="145"/>
      <c r="D298" s="145"/>
      <c r="E298" s="145"/>
      <c r="F298" s="145"/>
      <c r="G298" s="145"/>
      <c r="H298" s="76"/>
      <c r="I298" s="76"/>
      <c r="J298" s="76"/>
      <c r="K298" s="76"/>
      <c r="L298" s="76"/>
      <c r="M298" s="76"/>
      <c r="N298" s="76"/>
      <c r="O298" s="76"/>
      <c r="P298" s="76"/>
    </row>
    <row r="299" spans="1:16" x14ac:dyDescent="0.2">
      <c r="G299" s="75"/>
      <c r="H299" s="76"/>
      <c r="I299" s="76"/>
      <c r="J299" s="76"/>
      <c r="K299" s="76"/>
      <c r="L299" s="76"/>
      <c r="M299" s="76"/>
      <c r="N299" s="76"/>
      <c r="O299" s="76"/>
      <c r="P299" s="76"/>
    </row>
    <row r="300" spans="1:16" x14ac:dyDescent="0.2">
      <c r="G300" s="81"/>
      <c r="H300" s="76"/>
      <c r="I300" s="76"/>
      <c r="J300" s="81"/>
      <c r="K300" s="76"/>
      <c r="L300" s="76"/>
      <c r="M300" s="76"/>
      <c r="N300" s="76"/>
      <c r="O300" s="76"/>
      <c r="P300" s="76"/>
    </row>
    <row r="301" spans="1:16" x14ac:dyDescent="0.2">
      <c r="G301" s="81"/>
      <c r="H301" s="76"/>
      <c r="I301" s="76"/>
      <c r="J301" s="76"/>
      <c r="K301" s="76"/>
      <c r="L301" s="76"/>
      <c r="M301" s="76"/>
      <c r="N301" s="76"/>
      <c r="O301" s="76"/>
      <c r="P301" s="76"/>
    </row>
    <row r="302" spans="1:16" x14ac:dyDescent="0.2">
      <c r="G302" s="127"/>
      <c r="H302" s="76"/>
      <c r="I302" s="76"/>
      <c r="J302" s="76"/>
      <c r="K302" s="76"/>
      <c r="L302" s="76"/>
      <c r="M302" s="76"/>
      <c r="N302" s="76"/>
      <c r="O302" s="76"/>
      <c r="P302" s="76"/>
    </row>
    <row r="303" spans="1:16" x14ac:dyDescent="0.2">
      <c r="G303" s="127"/>
      <c r="H303" s="76"/>
      <c r="I303" s="76"/>
      <c r="J303" s="76"/>
      <c r="K303" s="76"/>
      <c r="L303" s="76"/>
      <c r="M303" s="76"/>
      <c r="N303" s="76"/>
      <c r="O303" s="76"/>
      <c r="P303" s="76"/>
    </row>
    <row r="304" spans="1:16" x14ac:dyDescent="0.2">
      <c r="A304" s="76"/>
      <c r="B304" s="76"/>
      <c r="C304" s="76"/>
      <c r="D304" s="76"/>
      <c r="E304" s="76"/>
      <c r="F304" s="76"/>
      <c r="G304" s="76"/>
      <c r="H304" s="76"/>
      <c r="I304" s="76"/>
      <c r="J304" s="76"/>
      <c r="K304" s="76"/>
      <c r="L304" s="76"/>
      <c r="M304" s="76"/>
      <c r="N304" s="76"/>
      <c r="O304" s="76"/>
      <c r="P304" s="76"/>
    </row>
    <row r="305" spans="1:1" x14ac:dyDescent="0.2">
      <c r="A305" s="146"/>
    </row>
  </sheetData>
  <autoFilter ref="A20:Q250" xr:uid="{00000000-0009-0000-0000-000006000000}"/>
  <mergeCells count="10">
    <mergeCell ref="B257:D257"/>
    <mergeCell ref="E257:G257"/>
    <mergeCell ref="H257:J257"/>
    <mergeCell ref="K257:M257"/>
    <mergeCell ref="N257:P257"/>
    <mergeCell ref="B256:D256"/>
    <mergeCell ref="E256:G256"/>
    <mergeCell ref="H256:J256"/>
    <mergeCell ref="K256:M256"/>
    <mergeCell ref="N256:P256"/>
  </mergeCells>
  <pageMargins left="0.7" right="0.7" top="0.75" bottom="0.75" header="0.3" footer="0.3"/>
  <pageSetup paperSize="9" orientation="portrait" r:id="rId1"/>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3F42F-964E-4CE5-8091-CEBE49632B47}">
  <dimension ref="A1:AH98"/>
  <sheetViews>
    <sheetView topLeftCell="A12" zoomScaleNormal="100" workbookViewId="0">
      <selection activeCell="G38" sqref="G38"/>
    </sheetView>
  </sheetViews>
  <sheetFormatPr defaultColWidth="9.140625" defaultRowHeight="12.75" x14ac:dyDescent="0.2"/>
  <cols>
    <col min="1" max="1" width="9.5703125" style="76" customWidth="1"/>
    <col min="2" max="2" width="9.140625" style="76"/>
    <col min="3" max="3" width="10.140625" style="76" customWidth="1"/>
    <col min="4" max="4" width="19" style="76" customWidth="1"/>
    <col min="5" max="7" width="10.42578125" style="76" bestFit="1" customWidth="1"/>
    <col min="8" max="8" width="11.28515625" style="76" bestFit="1" customWidth="1"/>
    <col min="9" max="9" width="10.140625" style="76" customWidth="1"/>
    <col min="10" max="10" width="9.7109375" style="76" customWidth="1"/>
    <col min="11" max="11" width="10" style="76" customWidth="1"/>
    <col min="12" max="12" width="9.140625" style="76"/>
    <col min="13" max="13" width="10.140625" style="76" customWidth="1"/>
    <col min="14" max="15" width="9.140625" style="76"/>
    <col min="16" max="16" width="15.140625" style="76" customWidth="1"/>
    <col min="17" max="17" width="9.42578125" style="76" customWidth="1"/>
    <col min="18" max="20" width="9.5703125" style="76" bestFit="1" customWidth="1"/>
    <col min="21" max="24" width="9.140625" style="76"/>
    <col min="25" max="25" width="12.85546875" style="76" customWidth="1"/>
    <col min="26" max="26" width="10" style="76" customWidth="1"/>
    <col min="27" max="16384" width="9.140625" style="76"/>
  </cols>
  <sheetData>
    <row r="1" spans="1:6" x14ac:dyDescent="0.2">
      <c r="A1" s="75" t="s">
        <v>39</v>
      </c>
      <c r="F1" s="90"/>
    </row>
    <row r="2" spans="1:6" x14ac:dyDescent="0.2">
      <c r="A2" s="76" t="s">
        <v>83</v>
      </c>
      <c r="B2" s="76" t="s">
        <v>931</v>
      </c>
    </row>
    <row r="26" spans="1:34" x14ac:dyDescent="0.2">
      <c r="A26" s="384"/>
    </row>
    <row r="27" spans="1:34" s="366" customFormat="1" ht="60" customHeight="1" x14ac:dyDescent="0.2">
      <c r="A27" s="385" t="s">
        <v>743</v>
      </c>
      <c r="B27" s="385" t="s">
        <v>744</v>
      </c>
      <c r="C27" s="385" t="s">
        <v>745</v>
      </c>
      <c r="D27" s="386" t="s">
        <v>574</v>
      </c>
      <c r="E27" s="386" t="s">
        <v>746</v>
      </c>
      <c r="F27" s="386" t="s">
        <v>747</v>
      </c>
      <c r="G27" s="386" t="s">
        <v>748</v>
      </c>
      <c r="H27" s="386" t="s">
        <v>749</v>
      </c>
      <c r="I27" s="386" t="s">
        <v>750</v>
      </c>
      <c r="J27" s="386" t="s">
        <v>751</v>
      </c>
      <c r="K27" s="386" t="s">
        <v>752</v>
      </c>
      <c r="L27" s="386" t="s">
        <v>753</v>
      </c>
      <c r="M27" s="386" t="s">
        <v>754</v>
      </c>
      <c r="N27" s="386" t="s">
        <v>755</v>
      </c>
      <c r="O27" s="386" t="s">
        <v>756</v>
      </c>
      <c r="P27" s="386" t="s">
        <v>757</v>
      </c>
      <c r="Q27" s="387" t="s">
        <v>758</v>
      </c>
      <c r="R27" s="385" t="s">
        <v>759</v>
      </c>
      <c r="S27" s="386" t="s">
        <v>760</v>
      </c>
      <c r="T27" s="386" t="s">
        <v>761</v>
      </c>
      <c r="U27" s="385" t="s">
        <v>762</v>
      </c>
      <c r="V27" s="386" t="s">
        <v>763</v>
      </c>
      <c r="W27" s="386" t="s">
        <v>705</v>
      </c>
      <c r="X27" s="386" t="s">
        <v>764</v>
      </c>
      <c r="Y27" s="385" t="s">
        <v>765</v>
      </c>
      <c r="Z27" s="386" t="s">
        <v>572</v>
      </c>
      <c r="AA27" s="386" t="s">
        <v>766</v>
      </c>
      <c r="AB27" s="386" t="s">
        <v>767</v>
      </c>
      <c r="AC27" s="386" t="s">
        <v>768</v>
      </c>
      <c r="AD27" s="386" t="s">
        <v>769</v>
      </c>
      <c r="AE27" s="385" t="s">
        <v>770</v>
      </c>
      <c r="AF27" s="386" t="s">
        <v>771</v>
      </c>
      <c r="AG27" s="386" t="s">
        <v>772</v>
      </c>
      <c r="AH27" s="386" t="s">
        <v>773</v>
      </c>
    </row>
    <row r="28" spans="1:34" s="366" customFormat="1" x14ac:dyDescent="0.2">
      <c r="A28" s="528" t="s">
        <v>774</v>
      </c>
      <c r="B28" s="359">
        <v>2022</v>
      </c>
      <c r="C28" s="360">
        <v>1337569</v>
      </c>
      <c r="D28" s="360">
        <v>71455</v>
      </c>
      <c r="E28" s="360">
        <v>0</v>
      </c>
      <c r="F28" s="360">
        <v>7855</v>
      </c>
      <c r="G28" s="360"/>
      <c r="H28" s="360">
        <v>0</v>
      </c>
      <c r="I28" s="360"/>
      <c r="J28" s="360">
        <v>2076</v>
      </c>
      <c r="K28" s="360">
        <v>28430</v>
      </c>
      <c r="L28" s="360"/>
      <c r="M28" s="360">
        <v>38902</v>
      </c>
      <c r="N28" s="360"/>
      <c r="O28" s="360"/>
      <c r="P28" s="360"/>
      <c r="Q28" s="360"/>
      <c r="R28" s="360">
        <v>0</v>
      </c>
      <c r="S28" s="360"/>
      <c r="T28" s="360"/>
      <c r="U28" s="360">
        <v>34868</v>
      </c>
      <c r="V28" s="360">
        <v>30095</v>
      </c>
      <c r="W28" s="360"/>
      <c r="X28" s="360"/>
      <c r="Y28" s="360">
        <v>82476</v>
      </c>
      <c r="Z28" s="360">
        <v>82476</v>
      </c>
      <c r="AA28" s="360">
        <v>0</v>
      </c>
      <c r="AB28" s="360"/>
      <c r="AC28" s="360"/>
      <c r="AD28" s="360"/>
      <c r="AE28" s="360">
        <v>7791</v>
      </c>
      <c r="AF28" s="360">
        <v>6291</v>
      </c>
      <c r="AG28" s="360">
        <v>0</v>
      </c>
      <c r="AH28" s="360">
        <v>1500</v>
      </c>
    </row>
    <row r="29" spans="1:34" s="366" customFormat="1" x14ac:dyDescent="0.2">
      <c r="A29" s="528" t="s">
        <v>775</v>
      </c>
      <c r="B29" s="359">
        <v>2022</v>
      </c>
      <c r="C29" s="360">
        <v>836482.33</v>
      </c>
      <c r="D29" s="360">
        <v>55346</v>
      </c>
      <c r="E29" s="360">
        <v>0</v>
      </c>
      <c r="F29" s="360">
        <v>11042</v>
      </c>
      <c r="G29" s="360"/>
      <c r="H29" s="360">
        <v>0</v>
      </c>
      <c r="I29" s="360">
        <v>0</v>
      </c>
      <c r="J29" s="360">
        <v>3427</v>
      </c>
      <c r="K29" s="360">
        <v>47693</v>
      </c>
      <c r="L29" s="360">
        <v>0</v>
      </c>
      <c r="M29" s="360">
        <v>26982.58</v>
      </c>
      <c r="N29" s="360"/>
      <c r="O29" s="360"/>
      <c r="P29" s="360"/>
      <c r="Q29" s="360"/>
      <c r="R29" s="360">
        <v>0</v>
      </c>
      <c r="S29" s="360"/>
      <c r="T29" s="360"/>
      <c r="U29" s="360">
        <v>11997.43</v>
      </c>
      <c r="V29" s="360">
        <v>0</v>
      </c>
      <c r="W29" s="360"/>
      <c r="X29" s="360"/>
      <c r="Y29" s="360">
        <v>248535.17</v>
      </c>
      <c r="Z29" s="360">
        <v>248535.17</v>
      </c>
      <c r="AA29" s="360">
        <v>0</v>
      </c>
      <c r="AB29" s="360"/>
      <c r="AC29" s="360"/>
      <c r="AD29" s="360"/>
      <c r="AE29" s="360">
        <v>0</v>
      </c>
      <c r="AF29" s="360">
        <v>0</v>
      </c>
      <c r="AG29" s="360">
        <v>0</v>
      </c>
      <c r="AH29" s="360">
        <v>0</v>
      </c>
    </row>
    <row r="30" spans="1:34" s="366" customFormat="1" x14ac:dyDescent="0.2">
      <c r="A30" s="528" t="s">
        <v>776</v>
      </c>
      <c r="B30" s="359">
        <v>2022</v>
      </c>
      <c r="C30" s="360">
        <v>998228</v>
      </c>
      <c r="D30" s="360">
        <v>65188</v>
      </c>
      <c r="E30" s="360">
        <v>0</v>
      </c>
      <c r="F30" s="360">
        <v>24749</v>
      </c>
      <c r="G30" s="360"/>
      <c r="H30" s="360">
        <v>0</v>
      </c>
      <c r="I30" s="360">
        <v>0</v>
      </c>
      <c r="J30" s="360">
        <v>7536</v>
      </c>
      <c r="K30" s="360">
        <v>49912</v>
      </c>
      <c r="L30" s="360">
        <v>0</v>
      </c>
      <c r="M30" s="360">
        <v>28612</v>
      </c>
      <c r="N30" s="360"/>
      <c r="O30" s="360"/>
      <c r="P30" s="360"/>
      <c r="Q30" s="360"/>
      <c r="R30" s="360">
        <v>0</v>
      </c>
      <c r="S30" s="360"/>
      <c r="T30" s="360"/>
      <c r="U30" s="360">
        <v>113907</v>
      </c>
      <c r="V30" s="360">
        <v>113907</v>
      </c>
      <c r="W30" s="360"/>
      <c r="X30" s="360"/>
      <c r="Y30" s="360">
        <v>90439</v>
      </c>
      <c r="Z30" s="360">
        <v>90439</v>
      </c>
      <c r="AA30" s="360">
        <v>0</v>
      </c>
      <c r="AB30" s="360"/>
      <c r="AC30" s="360"/>
      <c r="AD30" s="360"/>
      <c r="AE30" s="360">
        <v>23372</v>
      </c>
      <c r="AF30" s="360">
        <v>0</v>
      </c>
      <c r="AG30" s="360">
        <v>0</v>
      </c>
      <c r="AH30" s="360">
        <v>22054</v>
      </c>
    </row>
    <row r="31" spans="1:34" s="366" customFormat="1" x14ac:dyDescent="0.2">
      <c r="A31" s="528" t="s">
        <v>777</v>
      </c>
      <c r="B31" s="359">
        <v>2022</v>
      </c>
      <c r="C31" s="360">
        <v>2282989</v>
      </c>
      <c r="D31" s="360">
        <v>130932</v>
      </c>
      <c r="E31" s="360">
        <v>35778</v>
      </c>
      <c r="F31" s="360"/>
      <c r="G31" s="360"/>
      <c r="H31" s="529"/>
      <c r="I31" s="529"/>
      <c r="J31" s="360">
        <v>7713</v>
      </c>
      <c r="K31" s="360">
        <v>86120</v>
      </c>
      <c r="L31" s="530"/>
      <c r="M31" s="360">
        <v>591769</v>
      </c>
      <c r="N31" s="360"/>
      <c r="O31" s="360"/>
      <c r="P31" s="360"/>
      <c r="Q31" s="360"/>
      <c r="R31" s="360"/>
      <c r="S31" s="360"/>
      <c r="T31" s="360"/>
      <c r="U31" s="360"/>
      <c r="V31" s="360"/>
      <c r="W31" s="360"/>
      <c r="X31" s="360"/>
      <c r="Y31" s="360">
        <v>188685</v>
      </c>
      <c r="Z31" s="360">
        <v>188685</v>
      </c>
      <c r="AA31" s="360"/>
      <c r="AB31" s="360"/>
      <c r="AC31" s="360"/>
      <c r="AD31" s="360"/>
      <c r="AE31" s="360">
        <v>317645</v>
      </c>
      <c r="AF31" s="360">
        <v>28892</v>
      </c>
      <c r="AG31" s="360">
        <v>288753</v>
      </c>
      <c r="AH31" s="360"/>
    </row>
    <row r="32" spans="1:34" s="366" customFormat="1" x14ac:dyDescent="0.2">
      <c r="A32" s="528" t="s">
        <v>778</v>
      </c>
      <c r="B32" s="359">
        <v>2022</v>
      </c>
      <c r="C32" s="360">
        <v>115635.26</v>
      </c>
      <c r="D32" s="360">
        <v>48337</v>
      </c>
      <c r="E32" s="360">
        <v>16666</v>
      </c>
      <c r="F32" s="529"/>
      <c r="G32" s="529"/>
      <c r="H32" s="529"/>
      <c r="I32" s="529"/>
      <c r="J32" s="530"/>
      <c r="K32" s="530"/>
      <c r="L32" s="530"/>
      <c r="M32" s="360">
        <v>500</v>
      </c>
      <c r="N32" s="360"/>
      <c r="O32" s="360"/>
      <c r="P32" s="360"/>
      <c r="Q32" s="360"/>
      <c r="R32" s="360">
        <v>2238563.9300000002</v>
      </c>
      <c r="S32" s="360"/>
      <c r="T32" s="360"/>
      <c r="U32" s="360"/>
      <c r="V32" s="360"/>
      <c r="W32" s="360"/>
      <c r="X32" s="360"/>
      <c r="Y32" s="360">
        <v>227821</v>
      </c>
      <c r="Z32" s="360">
        <v>227821</v>
      </c>
      <c r="AA32" s="360"/>
      <c r="AB32" s="360"/>
      <c r="AC32" s="360"/>
      <c r="AD32" s="360"/>
      <c r="AE32" s="360">
        <v>43606.05</v>
      </c>
      <c r="AF32" s="360"/>
      <c r="AG32" s="360"/>
      <c r="AH32" s="360">
        <v>43606.05</v>
      </c>
    </row>
    <row r="33" spans="1:34" s="366" customFormat="1" x14ac:dyDescent="0.2">
      <c r="A33" s="528" t="s">
        <v>779</v>
      </c>
      <c r="B33" s="359">
        <v>2022</v>
      </c>
      <c r="C33" s="360">
        <v>1118320</v>
      </c>
      <c r="D33" s="360">
        <v>174263</v>
      </c>
      <c r="E33" s="360">
        <v>113926</v>
      </c>
      <c r="F33" s="529"/>
      <c r="G33" s="529"/>
      <c r="H33" s="360">
        <v>26679</v>
      </c>
      <c r="I33" s="529"/>
      <c r="J33" s="530"/>
      <c r="K33" s="530"/>
      <c r="L33" s="530"/>
      <c r="M33" s="360">
        <v>565090</v>
      </c>
      <c r="N33" s="360"/>
      <c r="O33" s="360"/>
      <c r="P33" s="360"/>
      <c r="Q33" s="360"/>
      <c r="R33" s="360">
        <v>84954</v>
      </c>
      <c r="S33" s="360"/>
      <c r="T33" s="360"/>
      <c r="U33" s="360">
        <v>167489</v>
      </c>
      <c r="V33" s="360">
        <v>2500</v>
      </c>
      <c r="W33" s="360"/>
      <c r="X33" s="360"/>
      <c r="Y33" s="360">
        <v>456849</v>
      </c>
      <c r="Z33" s="360">
        <v>384810</v>
      </c>
      <c r="AA33" s="360"/>
      <c r="AB33" s="360"/>
      <c r="AC33" s="360"/>
      <c r="AD33" s="360"/>
      <c r="AE33" s="360">
        <v>370990</v>
      </c>
      <c r="AF33" s="360">
        <v>14893</v>
      </c>
      <c r="AG33" s="360"/>
      <c r="AH33" s="360">
        <v>35238</v>
      </c>
    </row>
    <row r="34" spans="1:34" s="366" customFormat="1" x14ac:dyDescent="0.2">
      <c r="A34" s="528" t="s">
        <v>780</v>
      </c>
      <c r="B34" s="359">
        <v>2022</v>
      </c>
      <c r="C34" s="360">
        <v>1333586.4099999999</v>
      </c>
      <c r="D34" s="360">
        <v>60909</v>
      </c>
      <c r="E34" s="529"/>
      <c r="F34" s="529"/>
      <c r="G34" s="360">
        <v>1162.1199999999999</v>
      </c>
      <c r="H34" s="360">
        <v>997.78</v>
      </c>
      <c r="I34" s="529"/>
      <c r="J34" s="360">
        <v>20718.82</v>
      </c>
      <c r="K34" s="360">
        <v>43263</v>
      </c>
      <c r="L34" s="530"/>
      <c r="M34" s="360">
        <v>44446.59</v>
      </c>
      <c r="N34" s="360"/>
      <c r="O34" s="360"/>
      <c r="P34" s="360"/>
      <c r="Q34" s="360"/>
      <c r="R34" s="360"/>
      <c r="S34" s="360"/>
      <c r="T34" s="360"/>
      <c r="U34" s="360"/>
      <c r="V34" s="360">
        <v>13700</v>
      </c>
      <c r="W34" s="360">
        <v>13700</v>
      </c>
      <c r="X34" s="360">
        <v>6761.85</v>
      </c>
      <c r="Y34" s="360">
        <v>372951.18</v>
      </c>
      <c r="Z34" s="360">
        <v>83798.570000000007</v>
      </c>
      <c r="AA34" s="360"/>
      <c r="AB34" s="360">
        <v>228926.15</v>
      </c>
      <c r="AC34" s="360">
        <v>60226.46</v>
      </c>
      <c r="AD34" s="360">
        <v>0</v>
      </c>
      <c r="AE34" s="360"/>
      <c r="AF34" s="360"/>
      <c r="AG34" s="360"/>
      <c r="AH34" s="360">
        <v>53873.59</v>
      </c>
    </row>
    <row r="35" spans="1:34" s="366" customFormat="1" x14ac:dyDescent="0.2">
      <c r="A35" s="528" t="s">
        <v>781</v>
      </c>
      <c r="B35" s="359">
        <v>2022</v>
      </c>
      <c r="C35" s="360">
        <v>3251853.51</v>
      </c>
      <c r="D35" s="360">
        <v>184401</v>
      </c>
      <c r="E35" s="360">
        <v>118833</v>
      </c>
      <c r="F35" s="360">
        <v>2500</v>
      </c>
      <c r="G35" s="529"/>
      <c r="H35" s="360">
        <v>108747.2</v>
      </c>
      <c r="I35" s="529"/>
      <c r="J35" s="530"/>
      <c r="K35" s="360">
        <v>142759.5</v>
      </c>
      <c r="L35" s="530"/>
      <c r="M35" s="360">
        <v>207814.29</v>
      </c>
      <c r="N35" s="530"/>
      <c r="O35" s="529"/>
      <c r="P35" s="529"/>
      <c r="Q35" s="529"/>
      <c r="R35" s="360">
        <v>408553.9</v>
      </c>
      <c r="S35" s="529"/>
      <c r="T35" s="360"/>
      <c r="U35" s="360">
        <v>140177.76</v>
      </c>
      <c r="V35" s="360">
        <v>73876.759999999995</v>
      </c>
      <c r="W35" s="360"/>
      <c r="X35" s="360"/>
      <c r="Y35" s="360">
        <v>472637.85</v>
      </c>
      <c r="Z35" s="360">
        <v>320137.84999999998</v>
      </c>
      <c r="AA35" s="360">
        <v>152500</v>
      </c>
      <c r="AB35" s="360"/>
      <c r="AC35" s="360"/>
      <c r="AD35" s="360"/>
      <c r="AE35" s="360">
        <v>26856.75</v>
      </c>
      <c r="AF35" s="360"/>
      <c r="AG35" s="360"/>
      <c r="AH35" s="360">
        <v>15156.75</v>
      </c>
    </row>
    <row r="36" spans="1:34" s="366" customFormat="1" x14ac:dyDescent="0.2">
      <c r="A36" s="528" t="s">
        <v>782</v>
      </c>
      <c r="B36" s="359">
        <v>2022</v>
      </c>
      <c r="C36" s="360">
        <v>2438538.2999999998</v>
      </c>
      <c r="D36" s="360">
        <v>126750</v>
      </c>
      <c r="E36" s="360">
        <v>50479</v>
      </c>
      <c r="F36" s="360">
        <v>9000</v>
      </c>
      <c r="G36" s="529"/>
      <c r="H36" s="360">
        <v>12000</v>
      </c>
      <c r="I36" s="529"/>
      <c r="J36" s="530"/>
      <c r="K36" s="360">
        <v>125214.25</v>
      </c>
      <c r="L36" s="530"/>
      <c r="M36" s="360">
        <v>88613.38</v>
      </c>
      <c r="N36" s="530"/>
      <c r="O36" s="529"/>
      <c r="P36" s="529"/>
      <c r="Q36" s="529"/>
      <c r="R36" s="360">
        <v>636698.01</v>
      </c>
      <c r="S36" s="529"/>
      <c r="T36" s="360"/>
      <c r="U36" s="360">
        <v>259660.45</v>
      </c>
      <c r="V36" s="360">
        <v>259660.45</v>
      </c>
      <c r="W36" s="360"/>
      <c r="X36" s="360"/>
      <c r="Y36" s="360">
        <v>822963</v>
      </c>
      <c r="Z36" s="360">
        <v>720091</v>
      </c>
      <c r="AA36" s="360">
        <v>102872</v>
      </c>
      <c r="AB36" s="360"/>
      <c r="AC36" s="360"/>
      <c r="AD36" s="360"/>
      <c r="AE36" s="360">
        <v>121757.53</v>
      </c>
      <c r="AF36" s="360"/>
      <c r="AG36" s="360"/>
      <c r="AH36" s="360">
        <v>121757.53</v>
      </c>
    </row>
    <row r="37" spans="1:34" s="366" customFormat="1" x14ac:dyDescent="0.2">
      <c r="A37" s="528" t="s">
        <v>783</v>
      </c>
      <c r="B37" s="359">
        <v>2022</v>
      </c>
      <c r="C37" s="360">
        <v>1314001.73</v>
      </c>
      <c r="D37" s="360">
        <v>78326</v>
      </c>
      <c r="E37" s="360">
        <v>22886.67</v>
      </c>
      <c r="F37" s="529"/>
      <c r="G37" s="529"/>
      <c r="H37" s="529"/>
      <c r="I37" s="529"/>
      <c r="J37" s="530"/>
      <c r="K37" s="360">
        <v>82406.16</v>
      </c>
      <c r="L37" s="530"/>
      <c r="M37" s="360">
        <v>55426.26</v>
      </c>
      <c r="N37" s="530"/>
      <c r="O37" s="529"/>
      <c r="P37" s="529"/>
      <c r="Q37" s="529"/>
      <c r="R37" s="360"/>
      <c r="S37" s="529"/>
      <c r="T37" s="360"/>
      <c r="U37" s="360">
        <v>2275.2199999999998</v>
      </c>
      <c r="V37" s="360"/>
      <c r="W37" s="360"/>
      <c r="X37" s="360"/>
      <c r="Y37" s="360">
        <v>231736</v>
      </c>
      <c r="Z37" s="360">
        <v>231736</v>
      </c>
      <c r="AA37" s="360"/>
      <c r="AB37" s="360"/>
      <c r="AC37" s="360"/>
      <c r="AD37" s="360"/>
      <c r="AE37" s="360">
        <v>10235.370000000001</v>
      </c>
      <c r="AF37" s="360"/>
      <c r="AG37" s="360"/>
      <c r="AH37" s="360">
        <v>10235.370000000001</v>
      </c>
    </row>
    <row r="38" spans="1:34" s="366" customFormat="1" x14ac:dyDescent="0.2">
      <c r="A38" s="528" t="s">
        <v>784</v>
      </c>
      <c r="B38" s="359">
        <v>2022</v>
      </c>
      <c r="C38" s="360">
        <v>2066874</v>
      </c>
      <c r="D38" s="360">
        <v>104176</v>
      </c>
      <c r="E38" s="360">
        <v>40721</v>
      </c>
      <c r="F38" s="360">
        <v>19251</v>
      </c>
      <c r="G38" s="529"/>
      <c r="H38" s="360">
        <v>3658</v>
      </c>
      <c r="I38" s="529"/>
      <c r="J38" s="360">
        <v>6263</v>
      </c>
      <c r="K38" s="360">
        <v>24324</v>
      </c>
      <c r="L38" s="530"/>
      <c r="M38" s="530"/>
      <c r="N38" s="530"/>
      <c r="O38" s="529"/>
      <c r="P38" s="529"/>
      <c r="Q38" s="529"/>
      <c r="R38" s="360">
        <v>28591</v>
      </c>
      <c r="S38" s="529"/>
      <c r="T38" s="360"/>
      <c r="U38" s="360">
        <v>529932</v>
      </c>
      <c r="V38" s="360">
        <v>248307</v>
      </c>
      <c r="W38" s="360"/>
      <c r="X38" s="360"/>
      <c r="Y38" s="360">
        <v>303526</v>
      </c>
      <c r="Z38" s="360">
        <v>303526</v>
      </c>
      <c r="AA38" s="360"/>
      <c r="AB38" s="360"/>
      <c r="AC38" s="360"/>
      <c r="AD38" s="360"/>
      <c r="AE38" s="360">
        <v>309462</v>
      </c>
      <c r="AF38" s="360">
        <v>64150</v>
      </c>
      <c r="AG38" s="360"/>
      <c r="AH38" s="360">
        <v>245311</v>
      </c>
    </row>
    <row r="39" spans="1:34" s="366" customFormat="1" x14ac:dyDescent="0.2">
      <c r="A39" s="528" t="s">
        <v>785</v>
      </c>
      <c r="B39" s="359">
        <v>2022</v>
      </c>
      <c r="C39" s="360">
        <v>1656849</v>
      </c>
      <c r="D39" s="360">
        <v>77718</v>
      </c>
      <c r="E39" s="360">
        <v>16500</v>
      </c>
      <c r="F39" s="360">
        <v>6042</v>
      </c>
      <c r="G39" s="529"/>
      <c r="H39" s="529"/>
      <c r="I39" s="529"/>
      <c r="J39" s="360">
        <v>3045</v>
      </c>
      <c r="K39" s="360">
        <v>26342</v>
      </c>
      <c r="L39" s="530"/>
      <c r="M39" s="360">
        <v>188553</v>
      </c>
      <c r="N39" s="530"/>
      <c r="O39" s="529"/>
      <c r="P39" s="529"/>
      <c r="Q39" s="529"/>
      <c r="R39" s="360">
        <v>411267</v>
      </c>
      <c r="S39" s="529"/>
      <c r="T39" s="360"/>
      <c r="U39" s="360">
        <v>42080</v>
      </c>
      <c r="V39" s="360">
        <v>42080</v>
      </c>
      <c r="W39" s="360"/>
      <c r="X39" s="360"/>
      <c r="Y39" s="360">
        <v>247370</v>
      </c>
      <c r="Z39" s="360">
        <v>247370</v>
      </c>
      <c r="AA39" s="360"/>
      <c r="AB39" s="360"/>
      <c r="AC39" s="360"/>
      <c r="AD39" s="360"/>
      <c r="AE39" s="360">
        <v>329565</v>
      </c>
      <c r="AF39" s="360"/>
      <c r="AG39" s="360">
        <v>26134</v>
      </c>
      <c r="AH39" s="360">
        <v>303431</v>
      </c>
    </row>
    <row r="40" spans="1:34" s="366" customFormat="1" x14ac:dyDescent="0.2">
      <c r="A40" s="528" t="s">
        <v>786</v>
      </c>
      <c r="B40" s="359">
        <v>2022</v>
      </c>
      <c r="C40" s="360">
        <v>2745127.72</v>
      </c>
      <c r="D40" s="360">
        <v>124713</v>
      </c>
      <c r="E40" s="360">
        <v>33333.33</v>
      </c>
      <c r="F40" s="529"/>
      <c r="G40" s="529"/>
      <c r="H40" s="360">
        <v>108257.19</v>
      </c>
      <c r="I40" s="529"/>
      <c r="J40" s="530"/>
      <c r="K40" s="360">
        <v>100916</v>
      </c>
      <c r="L40" s="530"/>
      <c r="M40" s="360">
        <v>429992.04</v>
      </c>
      <c r="N40" s="530"/>
      <c r="O40" s="529"/>
      <c r="P40" s="529"/>
      <c r="Q40" s="529"/>
      <c r="R40" s="360">
        <v>106392.63</v>
      </c>
      <c r="S40" s="529"/>
      <c r="T40" s="360"/>
      <c r="U40" s="360">
        <v>45735</v>
      </c>
      <c r="V40" s="360"/>
      <c r="W40" s="360"/>
      <c r="X40" s="360"/>
      <c r="Y40" s="360">
        <v>587697.68999999994</v>
      </c>
      <c r="Z40" s="360">
        <v>585197.68999999994</v>
      </c>
      <c r="AA40" s="360">
        <v>2500</v>
      </c>
      <c r="AB40" s="360"/>
      <c r="AC40" s="360"/>
      <c r="AD40" s="360"/>
      <c r="AE40" s="360">
        <v>173321.04</v>
      </c>
      <c r="AF40" s="360"/>
      <c r="AG40" s="360"/>
      <c r="AH40" s="360">
        <v>51040.14</v>
      </c>
    </row>
    <row r="41" spans="1:34" s="366" customFormat="1" x14ac:dyDescent="0.2">
      <c r="A41" s="528" t="s">
        <v>787</v>
      </c>
      <c r="B41" s="359">
        <v>2022</v>
      </c>
      <c r="C41" s="360">
        <v>1344707</v>
      </c>
      <c r="D41" s="360">
        <v>51781</v>
      </c>
      <c r="E41" s="360">
        <v>61458</v>
      </c>
      <c r="F41" s="529"/>
      <c r="G41" s="529"/>
      <c r="H41" s="529"/>
      <c r="I41" s="529"/>
      <c r="J41" s="360">
        <v>3075</v>
      </c>
      <c r="K41" s="360">
        <v>28870</v>
      </c>
      <c r="L41" s="530"/>
      <c r="M41" s="530"/>
      <c r="N41" s="530"/>
      <c r="O41" s="529"/>
      <c r="P41" s="529"/>
      <c r="Q41" s="529"/>
      <c r="R41" s="360"/>
      <c r="S41" s="529"/>
      <c r="T41" s="360"/>
      <c r="U41" s="360">
        <v>111100</v>
      </c>
      <c r="V41" s="360"/>
      <c r="W41" s="360"/>
      <c r="X41" s="360"/>
      <c r="Y41" s="360">
        <v>258356</v>
      </c>
      <c r="Z41" s="360">
        <v>258356</v>
      </c>
      <c r="AA41" s="360"/>
      <c r="AB41" s="360"/>
      <c r="AC41" s="360"/>
      <c r="AD41" s="360"/>
      <c r="AE41" s="360">
        <v>94442</v>
      </c>
      <c r="AF41" s="360">
        <v>6181</v>
      </c>
      <c r="AG41" s="360"/>
      <c r="AH41" s="360">
        <v>88251</v>
      </c>
    </row>
    <row r="42" spans="1:34" s="366" customFormat="1" x14ac:dyDescent="0.2">
      <c r="A42" s="528" t="s">
        <v>789</v>
      </c>
      <c r="B42" s="359">
        <v>2022</v>
      </c>
      <c r="C42" s="360">
        <v>5612570.3600000003</v>
      </c>
      <c r="D42" s="362"/>
      <c r="E42" s="362"/>
      <c r="F42" s="530"/>
      <c r="G42" s="530"/>
      <c r="H42" s="530"/>
      <c r="I42" s="530"/>
      <c r="J42" s="360">
        <v>50135</v>
      </c>
      <c r="K42" s="362"/>
      <c r="L42" s="530"/>
      <c r="M42" s="360">
        <v>2423453.7200000002</v>
      </c>
      <c r="N42" s="530"/>
      <c r="O42" s="529"/>
      <c r="P42" s="529"/>
      <c r="Q42" s="529"/>
      <c r="R42" s="360">
        <v>19998.77</v>
      </c>
      <c r="S42" s="529"/>
      <c r="T42" s="362"/>
      <c r="U42" s="360">
        <v>300003</v>
      </c>
      <c r="V42" s="362"/>
      <c r="W42" s="362"/>
      <c r="X42" s="362"/>
      <c r="Y42" s="360">
        <v>1786.4</v>
      </c>
      <c r="Z42" s="362"/>
      <c r="AA42" s="362"/>
      <c r="AB42" s="362"/>
      <c r="AC42" s="362"/>
      <c r="AD42" s="362"/>
      <c r="AE42" s="360">
        <v>2431004.16</v>
      </c>
      <c r="AF42" s="360">
        <v>99251.06</v>
      </c>
      <c r="AG42" s="360">
        <v>716070.25</v>
      </c>
      <c r="AH42" s="360">
        <v>1714933.91</v>
      </c>
    </row>
    <row r="43" spans="1:34" s="366" customFormat="1" ht="18.600000000000001" customHeight="1" x14ac:dyDescent="0.2">
      <c r="A43" s="528" t="s">
        <v>788</v>
      </c>
      <c r="B43" s="359">
        <v>2022</v>
      </c>
      <c r="C43" s="360">
        <v>1022418</v>
      </c>
      <c r="D43" s="360">
        <v>44102</v>
      </c>
      <c r="E43" s="360">
        <v>22831</v>
      </c>
      <c r="F43" s="529"/>
      <c r="G43" s="529"/>
      <c r="H43" s="529"/>
      <c r="I43" s="529"/>
      <c r="J43" s="530"/>
      <c r="K43" s="360">
        <v>32005</v>
      </c>
      <c r="L43" s="530"/>
      <c r="M43" s="360">
        <v>17335</v>
      </c>
      <c r="N43" s="530"/>
      <c r="O43" s="529"/>
      <c r="P43" s="529"/>
      <c r="Q43" s="529"/>
      <c r="R43" s="360"/>
      <c r="S43" s="529"/>
      <c r="T43" s="360"/>
      <c r="U43" s="360">
        <v>21920</v>
      </c>
      <c r="V43" s="360"/>
      <c r="W43" s="360"/>
      <c r="X43" s="360"/>
      <c r="Y43" s="360">
        <v>180368</v>
      </c>
      <c r="Z43" s="360">
        <v>180368</v>
      </c>
      <c r="AA43" s="360"/>
      <c r="AB43" s="360"/>
      <c r="AC43" s="360"/>
      <c r="AD43" s="360"/>
      <c r="AE43" s="360">
        <v>120140</v>
      </c>
      <c r="AF43" s="360">
        <v>60213</v>
      </c>
      <c r="AG43" s="360"/>
      <c r="AH43" s="360">
        <v>59927</v>
      </c>
    </row>
    <row r="44" spans="1:34" s="366" customFormat="1" x14ac:dyDescent="0.2">
      <c r="A44" s="528" t="s">
        <v>790</v>
      </c>
      <c r="B44" s="359">
        <v>2022</v>
      </c>
      <c r="C44" s="360">
        <v>8155266</v>
      </c>
      <c r="D44" s="360">
        <v>586107</v>
      </c>
      <c r="E44" s="360">
        <v>144721</v>
      </c>
      <c r="F44" s="530">
        <v>10208</v>
      </c>
      <c r="G44" s="530"/>
      <c r="H44" s="530">
        <v>33091</v>
      </c>
      <c r="I44" s="530"/>
      <c r="J44" s="530">
        <v>23638</v>
      </c>
      <c r="K44" s="360">
        <v>502505</v>
      </c>
      <c r="L44" s="530"/>
      <c r="M44" s="530">
        <v>526494</v>
      </c>
      <c r="N44" s="530"/>
      <c r="O44" s="529"/>
      <c r="P44" s="529"/>
      <c r="Q44" s="529"/>
      <c r="R44" s="360">
        <v>2627760</v>
      </c>
      <c r="S44" s="529"/>
      <c r="T44" s="360"/>
      <c r="U44" s="360">
        <v>384384</v>
      </c>
      <c r="V44" s="360">
        <v>168473</v>
      </c>
      <c r="W44" s="360"/>
      <c r="X44" s="360"/>
      <c r="Y44" s="360">
        <v>1988037</v>
      </c>
      <c r="Z44" s="360">
        <v>1885503</v>
      </c>
      <c r="AA44" s="360">
        <v>102534</v>
      </c>
      <c r="AB44" s="360"/>
      <c r="AC44" s="360"/>
      <c r="AD44" s="360"/>
      <c r="AE44" s="360">
        <v>1084016</v>
      </c>
      <c r="AF44" s="360">
        <v>22746</v>
      </c>
      <c r="AG44" s="360"/>
      <c r="AH44" s="360">
        <v>1061270</v>
      </c>
    </row>
    <row r="45" spans="1:34" s="366" customFormat="1" x14ac:dyDescent="0.2">
      <c r="A45" s="528" t="s">
        <v>791</v>
      </c>
      <c r="B45" s="359">
        <v>2022</v>
      </c>
      <c r="C45" s="360">
        <v>3146632.49</v>
      </c>
      <c r="D45" s="360">
        <v>230551</v>
      </c>
      <c r="E45" s="360">
        <v>10667</v>
      </c>
      <c r="F45" s="530"/>
      <c r="G45" s="530"/>
      <c r="H45" s="530">
        <v>7887</v>
      </c>
      <c r="I45" s="530"/>
      <c r="J45" s="530">
        <v>1500</v>
      </c>
      <c r="K45" s="360">
        <v>202652</v>
      </c>
      <c r="L45" s="530"/>
      <c r="M45" s="530">
        <v>216467.02</v>
      </c>
      <c r="N45" s="530"/>
      <c r="O45" s="529"/>
      <c r="P45" s="529"/>
      <c r="Q45" s="529"/>
      <c r="R45" s="360">
        <v>344364.49</v>
      </c>
      <c r="S45" s="529"/>
      <c r="T45" s="360"/>
      <c r="U45" s="360">
        <v>118242.86</v>
      </c>
      <c r="V45" s="360">
        <v>108622.86</v>
      </c>
      <c r="W45" s="360"/>
      <c r="X45" s="360"/>
      <c r="Y45" s="360">
        <v>612658.04</v>
      </c>
      <c r="Z45" s="360">
        <v>604269.96</v>
      </c>
      <c r="AA45" s="360">
        <v>8388.08</v>
      </c>
      <c r="AB45" s="360"/>
      <c r="AC45" s="360"/>
      <c r="AD45" s="360"/>
      <c r="AE45" s="360">
        <v>252969.57</v>
      </c>
      <c r="AF45" s="360">
        <v>2610</v>
      </c>
      <c r="AG45" s="360"/>
      <c r="AH45" s="360">
        <v>250359.57</v>
      </c>
    </row>
    <row r="46" spans="1:34" s="366" customFormat="1" x14ac:dyDescent="0.2">
      <c r="A46" s="528" t="s">
        <v>792</v>
      </c>
      <c r="B46" s="359">
        <v>2022</v>
      </c>
      <c r="C46" s="360">
        <v>1117644.54</v>
      </c>
      <c r="D46" s="360">
        <v>80461</v>
      </c>
      <c r="E46" s="360">
        <v>49986.04</v>
      </c>
      <c r="F46" s="530">
        <v>5001</v>
      </c>
      <c r="G46" s="530"/>
      <c r="H46" s="530">
        <v>18000</v>
      </c>
      <c r="I46" s="530"/>
      <c r="J46" s="530"/>
      <c r="K46" s="360">
        <v>119803.53</v>
      </c>
      <c r="L46" s="530"/>
      <c r="M46" s="530">
        <v>16112.04</v>
      </c>
      <c r="N46" s="530"/>
      <c r="O46" s="529"/>
      <c r="P46" s="529"/>
      <c r="Q46" s="529"/>
      <c r="R46" s="360"/>
      <c r="S46" s="529"/>
      <c r="T46" s="360"/>
      <c r="U46" s="360"/>
      <c r="V46" s="360"/>
      <c r="W46" s="360"/>
      <c r="X46" s="360"/>
      <c r="Y46" s="360">
        <v>665812.36</v>
      </c>
      <c r="Z46" s="360">
        <v>611976.36</v>
      </c>
      <c r="AA46" s="360">
        <v>53836</v>
      </c>
      <c r="AB46" s="360"/>
      <c r="AC46" s="360"/>
      <c r="AD46" s="360"/>
      <c r="AE46" s="360">
        <v>169317.7</v>
      </c>
      <c r="AF46" s="360">
        <v>38128.800000000003</v>
      </c>
      <c r="AG46" s="360">
        <v>3500</v>
      </c>
      <c r="AH46" s="360"/>
    </row>
    <row r="47" spans="1:34" s="366" customFormat="1" x14ac:dyDescent="0.2">
      <c r="A47" s="528" t="s">
        <v>793</v>
      </c>
      <c r="B47" s="359">
        <v>2022</v>
      </c>
      <c r="C47" s="360">
        <v>2941712.29</v>
      </c>
      <c r="D47" s="360">
        <v>245414</v>
      </c>
      <c r="E47" s="360">
        <v>10833</v>
      </c>
      <c r="F47" s="530"/>
      <c r="G47" s="530"/>
      <c r="H47" s="530"/>
      <c r="I47" s="530"/>
      <c r="J47" s="530">
        <v>7855</v>
      </c>
      <c r="K47" s="360">
        <v>253616.82</v>
      </c>
      <c r="L47" s="530"/>
      <c r="M47" s="530">
        <v>131792.88</v>
      </c>
      <c r="N47" s="530"/>
      <c r="O47" s="529"/>
      <c r="P47" s="529"/>
      <c r="Q47" s="529"/>
      <c r="R47" s="360"/>
      <c r="S47" s="529"/>
      <c r="T47" s="360"/>
      <c r="U47" s="360"/>
      <c r="V47" s="360"/>
      <c r="W47" s="360"/>
      <c r="X47" s="360"/>
      <c r="Y47" s="360">
        <v>738752.55</v>
      </c>
      <c r="Z47" s="360">
        <v>738752.55</v>
      </c>
      <c r="AA47" s="360"/>
      <c r="AB47" s="360"/>
      <c r="AC47" s="360"/>
      <c r="AD47" s="360"/>
      <c r="AE47" s="360">
        <v>76069.289999999994</v>
      </c>
      <c r="AF47" s="360"/>
      <c r="AG47" s="360"/>
      <c r="AH47" s="360">
        <v>76069.289999999994</v>
      </c>
    </row>
    <row r="48" spans="1:34" s="366" customFormat="1" x14ac:dyDescent="0.2">
      <c r="A48" s="528" t="s">
        <v>794</v>
      </c>
      <c r="B48" s="359">
        <v>2022</v>
      </c>
      <c r="C48" s="360">
        <v>3255429</v>
      </c>
      <c r="D48" s="360">
        <v>188873</v>
      </c>
      <c r="E48" s="360">
        <v>25000</v>
      </c>
      <c r="F48" s="530">
        <v>39166</v>
      </c>
      <c r="G48" s="530"/>
      <c r="H48" s="530"/>
      <c r="I48" s="530"/>
      <c r="J48" s="530">
        <v>27619</v>
      </c>
      <c r="K48" s="360">
        <v>207817</v>
      </c>
      <c r="L48" s="530"/>
      <c r="M48" s="530">
        <v>243888</v>
      </c>
      <c r="N48" s="530"/>
      <c r="O48" s="529"/>
      <c r="P48" s="529"/>
      <c r="Q48" s="529"/>
      <c r="R48" s="360">
        <v>695424</v>
      </c>
      <c r="S48" s="529"/>
      <c r="T48" s="360"/>
      <c r="U48" s="360">
        <v>132463</v>
      </c>
      <c r="V48" s="360">
        <v>76344</v>
      </c>
      <c r="W48" s="360"/>
      <c r="X48" s="360"/>
      <c r="Y48" s="360">
        <v>566281</v>
      </c>
      <c r="Z48" s="360">
        <v>471769</v>
      </c>
      <c r="AA48" s="360"/>
      <c r="AB48" s="360"/>
      <c r="AC48" s="360"/>
      <c r="AD48" s="360"/>
      <c r="AE48" s="360"/>
      <c r="AF48" s="360"/>
      <c r="AG48" s="360"/>
      <c r="AH48" s="360">
        <v>368417</v>
      </c>
    </row>
    <row r="49" spans="1:34" s="366" customFormat="1" x14ac:dyDescent="0.2">
      <c r="A49" s="528" t="s">
        <v>795</v>
      </c>
      <c r="B49" s="359">
        <v>2022</v>
      </c>
      <c r="C49" s="360">
        <v>380496.69</v>
      </c>
      <c r="D49" s="360">
        <v>122077</v>
      </c>
      <c r="E49" s="360">
        <v>50000</v>
      </c>
      <c r="F49" s="530">
        <v>3500</v>
      </c>
      <c r="G49" s="530"/>
      <c r="H49" s="530">
        <v>27805.11</v>
      </c>
      <c r="I49" s="530"/>
      <c r="J49" s="530"/>
      <c r="K49" s="360">
        <v>133072.95000000001</v>
      </c>
      <c r="L49" s="530"/>
      <c r="M49" s="530">
        <v>44041.63</v>
      </c>
      <c r="N49" s="530"/>
      <c r="O49" s="529"/>
      <c r="P49" s="529"/>
      <c r="Q49" s="529"/>
      <c r="R49" s="360">
        <v>97327.46</v>
      </c>
      <c r="S49" s="529"/>
      <c r="T49" s="360"/>
      <c r="U49" s="360">
        <v>16854.96</v>
      </c>
      <c r="V49" s="360">
        <v>16854.96</v>
      </c>
      <c r="W49" s="360"/>
      <c r="X49" s="360"/>
      <c r="Y49" s="360">
        <v>452542.75</v>
      </c>
      <c r="Z49" s="360">
        <v>450042.81</v>
      </c>
      <c r="AA49" s="360"/>
      <c r="AB49" s="360"/>
      <c r="AC49" s="360"/>
      <c r="AD49" s="360"/>
      <c r="AE49" s="360">
        <v>43857.08</v>
      </c>
      <c r="AF49" s="360"/>
      <c r="AG49" s="360"/>
      <c r="AH49" s="360">
        <v>43857.08</v>
      </c>
    </row>
    <row r="50" spans="1:34" s="366" customFormat="1" x14ac:dyDescent="0.2">
      <c r="A50" s="528" t="s">
        <v>796</v>
      </c>
      <c r="B50" s="359">
        <v>2022</v>
      </c>
      <c r="C50" s="360">
        <v>1738503</v>
      </c>
      <c r="D50" s="360">
        <v>113895</v>
      </c>
      <c r="E50" s="360">
        <v>41996</v>
      </c>
      <c r="F50" s="530"/>
      <c r="G50" s="530"/>
      <c r="H50" s="530"/>
      <c r="I50" s="530"/>
      <c r="J50" s="530">
        <v>7371</v>
      </c>
      <c r="K50" s="360">
        <v>136338</v>
      </c>
      <c r="L50" s="530"/>
      <c r="M50" s="530">
        <v>36756</v>
      </c>
      <c r="N50" s="530"/>
      <c r="O50" s="529"/>
      <c r="P50" s="529"/>
      <c r="Q50" s="529"/>
      <c r="R50" s="360">
        <v>206278</v>
      </c>
      <c r="S50" s="529"/>
      <c r="T50" s="360"/>
      <c r="U50" s="360">
        <v>77911</v>
      </c>
      <c r="V50" s="360"/>
      <c r="W50" s="360"/>
      <c r="X50" s="360"/>
      <c r="Y50" s="360">
        <v>430800</v>
      </c>
      <c r="Z50" s="360">
        <v>430800</v>
      </c>
      <c r="AA50" s="360"/>
      <c r="AB50" s="360"/>
      <c r="AC50" s="360"/>
      <c r="AD50" s="360"/>
      <c r="AE50" s="360">
        <v>27025</v>
      </c>
      <c r="AF50" s="360">
        <v>6356</v>
      </c>
      <c r="AG50" s="360"/>
      <c r="AH50" s="360">
        <v>18787</v>
      </c>
    </row>
    <row r="51" spans="1:34" s="366" customFormat="1" x14ac:dyDescent="0.2">
      <c r="A51" s="528" t="s">
        <v>797</v>
      </c>
      <c r="B51" s="359">
        <v>2022</v>
      </c>
      <c r="C51" s="360">
        <v>2075972</v>
      </c>
      <c r="D51" s="360">
        <v>102636</v>
      </c>
      <c r="E51" s="360">
        <v>133454</v>
      </c>
      <c r="F51" s="530">
        <v>21959</v>
      </c>
      <c r="G51" s="530"/>
      <c r="H51" s="530">
        <v>7800</v>
      </c>
      <c r="I51" s="530"/>
      <c r="J51" s="530"/>
      <c r="K51" s="360">
        <v>136401</v>
      </c>
      <c r="L51" s="530"/>
      <c r="M51" s="530">
        <v>127339</v>
      </c>
      <c r="N51" s="530"/>
      <c r="O51" s="529"/>
      <c r="P51" s="529"/>
      <c r="Q51" s="529"/>
      <c r="R51" s="360">
        <v>165461</v>
      </c>
      <c r="S51" s="529"/>
      <c r="T51" s="360"/>
      <c r="U51" s="360">
        <v>162865</v>
      </c>
      <c r="V51" s="360">
        <v>123395</v>
      </c>
      <c r="W51" s="360"/>
      <c r="X51" s="360"/>
      <c r="Y51" s="360">
        <v>472021</v>
      </c>
      <c r="Z51" s="360">
        <v>472021</v>
      </c>
      <c r="AA51" s="360"/>
      <c r="AB51" s="360"/>
      <c r="AC51" s="360"/>
      <c r="AD51" s="360"/>
      <c r="AE51" s="360">
        <v>194992</v>
      </c>
      <c r="AF51" s="360">
        <v>23962</v>
      </c>
      <c r="AG51" s="360"/>
      <c r="AH51" s="360">
        <v>171030</v>
      </c>
    </row>
    <row r="52" spans="1:34" s="366" customFormat="1" x14ac:dyDescent="0.2">
      <c r="A52" s="528" t="s">
        <v>798</v>
      </c>
      <c r="B52" s="359">
        <v>2022</v>
      </c>
      <c r="C52" s="360">
        <v>1289766</v>
      </c>
      <c r="D52" s="360">
        <v>55742</v>
      </c>
      <c r="E52" s="360">
        <v>8080</v>
      </c>
      <c r="F52" s="530">
        <v>2500</v>
      </c>
      <c r="G52" s="530"/>
      <c r="H52" s="530">
        <v>65646</v>
      </c>
      <c r="I52" s="530"/>
      <c r="J52" s="530">
        <v>7371</v>
      </c>
      <c r="K52" s="360">
        <v>61112</v>
      </c>
      <c r="L52" s="530"/>
      <c r="M52" s="530">
        <v>160196</v>
      </c>
      <c r="N52" s="530"/>
      <c r="O52" s="529"/>
      <c r="P52" s="529"/>
      <c r="Q52" s="529"/>
      <c r="R52" s="360">
        <v>173255</v>
      </c>
      <c r="S52" s="529"/>
      <c r="T52" s="360"/>
      <c r="U52" s="360"/>
      <c r="V52" s="360"/>
      <c r="W52" s="360"/>
      <c r="X52" s="360"/>
      <c r="Y52" s="360">
        <v>193836</v>
      </c>
      <c r="Z52" s="360">
        <v>150836</v>
      </c>
      <c r="AA52" s="360">
        <v>43000</v>
      </c>
      <c r="AB52" s="360"/>
      <c r="AC52" s="360"/>
      <c r="AD52" s="360"/>
      <c r="AE52" s="360">
        <v>68345</v>
      </c>
      <c r="AF52" s="360"/>
      <c r="AG52" s="360"/>
      <c r="AH52" s="360">
        <v>39856</v>
      </c>
    </row>
    <row r="53" spans="1:34" s="366" customFormat="1" x14ac:dyDescent="0.2">
      <c r="A53" s="528" t="s">
        <v>799</v>
      </c>
      <c r="B53" s="359">
        <v>2022</v>
      </c>
      <c r="C53" s="360">
        <v>3045460.37</v>
      </c>
      <c r="D53" s="360">
        <v>214147.53</v>
      </c>
      <c r="E53" s="360">
        <v>32681.772000000001</v>
      </c>
      <c r="F53" s="530">
        <v>32708</v>
      </c>
      <c r="G53" s="530"/>
      <c r="H53" s="530"/>
      <c r="I53" s="530"/>
      <c r="J53" s="530"/>
      <c r="K53" s="360">
        <v>171274.64</v>
      </c>
      <c r="L53" s="530"/>
      <c r="M53" s="530"/>
      <c r="N53" s="530"/>
      <c r="O53" s="529"/>
      <c r="P53" s="529"/>
      <c r="Q53" s="529"/>
      <c r="R53" s="360">
        <v>89317.13</v>
      </c>
      <c r="S53" s="529"/>
      <c r="T53" s="360"/>
      <c r="U53" s="360">
        <v>119870.83</v>
      </c>
      <c r="V53" s="360"/>
      <c r="W53" s="360"/>
      <c r="X53" s="360"/>
      <c r="Y53" s="360">
        <v>292011.24</v>
      </c>
      <c r="Z53" s="360">
        <v>292011.24</v>
      </c>
      <c r="AA53" s="360"/>
      <c r="AB53" s="360"/>
      <c r="AC53" s="360"/>
      <c r="AD53" s="360"/>
      <c r="AE53" s="360">
        <v>56550.83</v>
      </c>
      <c r="AF53" s="360">
        <v>13529.02</v>
      </c>
      <c r="AG53" s="360"/>
      <c r="AH53" s="360"/>
    </row>
    <row r="54" spans="1:34" s="366" customFormat="1" x14ac:dyDescent="0.2">
      <c r="A54" s="528" t="s">
        <v>800</v>
      </c>
      <c r="B54" s="359">
        <v>2022</v>
      </c>
      <c r="C54" s="360">
        <v>1327897.17</v>
      </c>
      <c r="D54" s="360">
        <v>99601.05</v>
      </c>
      <c r="E54" s="360">
        <v>7155</v>
      </c>
      <c r="F54" s="530"/>
      <c r="G54" s="530"/>
      <c r="H54" s="530"/>
      <c r="I54" s="530"/>
      <c r="J54" s="530">
        <v>6606</v>
      </c>
      <c r="K54" s="360">
        <v>97621.08</v>
      </c>
      <c r="L54" s="530"/>
      <c r="M54" s="530">
        <v>58793.5</v>
      </c>
      <c r="N54" s="530"/>
      <c r="O54" s="529"/>
      <c r="P54" s="529"/>
      <c r="Q54" s="529"/>
      <c r="R54" s="360"/>
      <c r="S54" s="529"/>
      <c r="T54" s="360"/>
      <c r="U54" s="360"/>
      <c r="V54" s="360"/>
      <c r="W54" s="360"/>
      <c r="X54" s="360"/>
      <c r="Y54" s="360">
        <v>251513.29</v>
      </c>
      <c r="Z54" s="360">
        <v>251513.29</v>
      </c>
      <c r="AA54" s="360"/>
      <c r="AB54" s="360"/>
      <c r="AC54" s="360"/>
      <c r="AD54" s="360"/>
      <c r="AE54" s="360">
        <v>13454.02</v>
      </c>
      <c r="AF54" s="360"/>
      <c r="AG54" s="360"/>
      <c r="AH54" s="360">
        <v>13454.02</v>
      </c>
    </row>
    <row r="55" spans="1:34" s="366" customFormat="1" x14ac:dyDescent="0.2">
      <c r="A55" s="528" t="s">
        <v>801</v>
      </c>
      <c r="B55" s="359">
        <v>2022</v>
      </c>
      <c r="C55" s="360">
        <v>2123987.15</v>
      </c>
      <c r="D55" s="360">
        <v>101309.2</v>
      </c>
      <c r="E55" s="360">
        <v>40308</v>
      </c>
      <c r="F55" s="530"/>
      <c r="G55" s="530"/>
      <c r="H55" s="530"/>
      <c r="I55" s="530"/>
      <c r="J55" s="530">
        <v>3235</v>
      </c>
      <c r="K55" s="360">
        <v>59695</v>
      </c>
      <c r="L55" s="530"/>
      <c r="M55" s="530">
        <v>319518</v>
      </c>
      <c r="N55" s="530"/>
      <c r="O55" s="529"/>
      <c r="P55" s="529"/>
      <c r="Q55" s="529"/>
      <c r="R55" s="360"/>
      <c r="S55" s="529"/>
      <c r="T55" s="360"/>
      <c r="U55" s="360">
        <v>1225094.54</v>
      </c>
      <c r="V55" s="360">
        <v>1225094.54</v>
      </c>
      <c r="W55" s="360"/>
      <c r="X55" s="360"/>
      <c r="Y55" s="360">
        <v>195857</v>
      </c>
      <c r="Z55" s="360">
        <v>195857</v>
      </c>
      <c r="AA55" s="360"/>
      <c r="AB55" s="360"/>
      <c r="AC55" s="360"/>
      <c r="AD55" s="360"/>
      <c r="AE55" s="360">
        <v>229153.04</v>
      </c>
      <c r="AF55" s="360">
        <v>25485.58</v>
      </c>
      <c r="AG55" s="360"/>
      <c r="AH55" s="360">
        <v>18824.91</v>
      </c>
    </row>
    <row r="56" spans="1:34" s="366" customFormat="1" x14ac:dyDescent="0.2">
      <c r="A56" s="528" t="s">
        <v>802</v>
      </c>
      <c r="B56" s="359">
        <v>2022</v>
      </c>
      <c r="C56" s="360">
        <v>1188929</v>
      </c>
      <c r="D56" s="360">
        <v>67632</v>
      </c>
      <c r="E56" s="529"/>
      <c r="F56" s="530">
        <v>19333</v>
      </c>
      <c r="G56" s="530"/>
      <c r="H56" s="530"/>
      <c r="I56" s="530"/>
      <c r="J56" s="530">
        <v>4610</v>
      </c>
      <c r="K56" s="360">
        <v>82355</v>
      </c>
      <c r="L56" s="530"/>
      <c r="M56" s="530">
        <v>27368</v>
      </c>
      <c r="N56" s="530"/>
      <c r="O56" s="529"/>
      <c r="P56" s="529"/>
      <c r="Q56" s="529"/>
      <c r="R56" s="360">
        <v>1241434</v>
      </c>
      <c r="S56" s="529"/>
      <c r="T56" s="360"/>
      <c r="U56" s="360">
        <v>381484</v>
      </c>
      <c r="V56" s="360">
        <v>24487</v>
      </c>
      <c r="W56" s="360"/>
      <c r="X56" s="360"/>
      <c r="Y56" s="360">
        <v>59795</v>
      </c>
      <c r="Z56" s="360">
        <v>59795</v>
      </c>
      <c r="AA56" s="360"/>
      <c r="AB56" s="360"/>
      <c r="AC56" s="360"/>
      <c r="AD56" s="360"/>
      <c r="AE56" s="360">
        <v>792726</v>
      </c>
      <c r="AF56" s="360"/>
      <c r="AG56" s="360"/>
      <c r="AH56" s="360">
        <v>792726</v>
      </c>
    </row>
    <row r="57" spans="1:34" s="366" customFormat="1" x14ac:dyDescent="0.2">
      <c r="A57" s="528" t="s">
        <v>803</v>
      </c>
      <c r="B57" s="359">
        <v>2022</v>
      </c>
      <c r="C57" s="360">
        <v>2733327.61</v>
      </c>
      <c r="D57" s="360">
        <v>154789</v>
      </c>
      <c r="E57" s="529"/>
      <c r="F57" s="530">
        <v>5000</v>
      </c>
      <c r="G57" s="530"/>
      <c r="H57" s="530"/>
      <c r="I57" s="530"/>
      <c r="J57" s="530">
        <v>8764</v>
      </c>
      <c r="K57" s="360">
        <v>42315</v>
      </c>
      <c r="L57" s="530"/>
      <c r="M57" s="530">
        <v>411752.09</v>
      </c>
      <c r="N57" s="530"/>
      <c r="O57" s="529"/>
      <c r="P57" s="529"/>
      <c r="Q57" s="529"/>
      <c r="R57" s="360">
        <v>20768.39</v>
      </c>
      <c r="S57" s="529"/>
      <c r="T57" s="360"/>
      <c r="U57" s="360"/>
      <c r="V57" s="360"/>
      <c r="W57" s="360"/>
      <c r="X57" s="360"/>
      <c r="Y57" s="360">
        <v>260856</v>
      </c>
      <c r="Z57" s="360">
        <v>260856</v>
      </c>
      <c r="AA57" s="360"/>
      <c r="AB57" s="360"/>
      <c r="AC57" s="360"/>
      <c r="AD57" s="360"/>
      <c r="AE57" s="360">
        <v>468164.38</v>
      </c>
      <c r="AF57" s="360"/>
      <c r="AG57" s="360">
        <v>403525.67</v>
      </c>
      <c r="AH57" s="360"/>
    </row>
    <row r="58" spans="1:34" s="366" customFormat="1" x14ac:dyDescent="0.2">
      <c r="A58" s="528" t="s">
        <v>804</v>
      </c>
      <c r="B58" s="359">
        <v>2022</v>
      </c>
      <c r="C58" s="360">
        <v>2102036.37</v>
      </c>
      <c r="D58" s="360">
        <v>106649.75</v>
      </c>
      <c r="E58" s="529"/>
      <c r="F58" s="530"/>
      <c r="G58" s="530"/>
      <c r="H58" s="530"/>
      <c r="I58" s="530"/>
      <c r="J58" s="530">
        <v>11529</v>
      </c>
      <c r="K58" s="360">
        <v>109233.06</v>
      </c>
      <c r="L58" s="530"/>
      <c r="M58" s="530">
        <v>60240.41</v>
      </c>
      <c r="N58" s="530"/>
      <c r="O58" s="529"/>
      <c r="P58" s="529"/>
      <c r="Q58" s="529"/>
      <c r="R58" s="360"/>
      <c r="S58" s="529"/>
      <c r="T58" s="360"/>
      <c r="U58" s="360"/>
      <c r="V58" s="360"/>
      <c r="W58" s="360"/>
      <c r="X58" s="360"/>
      <c r="Y58" s="360">
        <v>250502.39</v>
      </c>
      <c r="Z58" s="360">
        <v>250502.39</v>
      </c>
      <c r="AA58" s="360"/>
      <c r="AB58" s="360"/>
      <c r="AC58" s="360"/>
      <c r="AD58" s="360"/>
      <c r="AE58" s="360">
        <v>4197.9399999999996</v>
      </c>
      <c r="AF58" s="360"/>
      <c r="AG58" s="360"/>
      <c r="AH58" s="360">
        <v>4197.9399999999996</v>
      </c>
    </row>
    <row r="59" spans="1:34" s="366" customFormat="1" x14ac:dyDescent="0.2">
      <c r="A59" s="528" t="s">
        <v>805</v>
      </c>
      <c r="B59" s="359">
        <v>2022</v>
      </c>
      <c r="C59" s="360">
        <v>811393.1</v>
      </c>
      <c r="D59" s="360">
        <v>44094</v>
      </c>
      <c r="E59" s="360">
        <v>24167</v>
      </c>
      <c r="F59" s="530"/>
      <c r="G59" s="530"/>
      <c r="H59" s="530"/>
      <c r="I59" s="530"/>
      <c r="J59" s="530">
        <v>4032</v>
      </c>
      <c r="K59" s="360">
        <v>62592.13</v>
      </c>
      <c r="L59" s="530"/>
      <c r="M59" s="530">
        <v>33293.35</v>
      </c>
      <c r="N59" s="530"/>
      <c r="O59" s="529"/>
      <c r="P59" s="529"/>
      <c r="Q59" s="529"/>
      <c r="R59" s="360"/>
      <c r="S59" s="529"/>
      <c r="T59" s="360"/>
      <c r="U59" s="360">
        <v>125207.82</v>
      </c>
      <c r="V59" s="360"/>
      <c r="W59" s="360"/>
      <c r="X59" s="360"/>
      <c r="Y59" s="360">
        <v>58180.49</v>
      </c>
      <c r="Z59" s="360">
        <v>58180.49</v>
      </c>
      <c r="AA59" s="360"/>
      <c r="AB59" s="360"/>
      <c r="AC59" s="360"/>
      <c r="AD59" s="360"/>
      <c r="AE59" s="360">
        <v>56481.55</v>
      </c>
      <c r="AF59" s="360"/>
      <c r="AG59" s="360"/>
      <c r="AH59" s="360">
        <v>56481.55</v>
      </c>
    </row>
    <row r="60" spans="1:34" s="366" customFormat="1" x14ac:dyDescent="0.2">
      <c r="A60" s="528" t="s">
        <v>806</v>
      </c>
      <c r="B60" s="359">
        <v>2022</v>
      </c>
      <c r="C60" s="360">
        <v>1749620.72</v>
      </c>
      <c r="D60" s="360">
        <v>108854.38</v>
      </c>
      <c r="E60" s="360">
        <v>19749</v>
      </c>
      <c r="F60" s="530"/>
      <c r="G60" s="530"/>
      <c r="H60" s="530">
        <v>1799.79</v>
      </c>
      <c r="I60" s="530"/>
      <c r="J60" s="530">
        <v>4654</v>
      </c>
      <c r="K60" s="360">
        <v>127991.17</v>
      </c>
      <c r="L60" s="530"/>
      <c r="M60" s="530">
        <v>65627.77</v>
      </c>
      <c r="N60" s="530"/>
      <c r="O60" s="529"/>
      <c r="P60" s="529"/>
      <c r="Q60" s="529"/>
      <c r="R60" s="360">
        <v>188659.03</v>
      </c>
      <c r="S60" s="529"/>
      <c r="T60" s="360"/>
      <c r="U60" s="360">
        <v>190577.05</v>
      </c>
      <c r="V60" s="360">
        <v>29691.86</v>
      </c>
      <c r="W60" s="360"/>
      <c r="X60" s="360"/>
      <c r="Y60" s="360">
        <v>180202.74</v>
      </c>
      <c r="Z60" s="360">
        <v>120749.36</v>
      </c>
      <c r="AA60" s="360">
        <v>59453.38</v>
      </c>
      <c r="AB60" s="360"/>
      <c r="AC60" s="360"/>
      <c r="AD60" s="360"/>
      <c r="AE60" s="360"/>
      <c r="AF60" s="360"/>
      <c r="AG60" s="360"/>
      <c r="AH60" s="360"/>
    </row>
    <row r="61" spans="1:34" s="366" customFormat="1" x14ac:dyDescent="0.2">
      <c r="A61" s="528" t="s">
        <v>807</v>
      </c>
      <c r="B61" s="359">
        <v>2022</v>
      </c>
      <c r="C61" s="360">
        <v>1119190.46</v>
      </c>
      <c r="D61" s="360">
        <v>59655</v>
      </c>
      <c r="E61" s="529"/>
      <c r="F61" s="530">
        <v>1198.92</v>
      </c>
      <c r="G61" s="530"/>
      <c r="H61" s="530"/>
      <c r="I61" s="530"/>
      <c r="J61" s="530">
        <v>4748.97</v>
      </c>
      <c r="K61" s="360">
        <v>38483.879999999997</v>
      </c>
      <c r="L61" s="530"/>
      <c r="M61" s="530">
        <v>51462.93</v>
      </c>
      <c r="N61" s="530"/>
      <c r="O61" s="529"/>
      <c r="P61" s="529"/>
      <c r="Q61" s="529"/>
      <c r="R61" s="360"/>
      <c r="S61" s="529"/>
      <c r="T61" s="360"/>
      <c r="U61" s="360">
        <f>Tabuľka193[[#This Row],[z toho: H2020]]</f>
        <v>55975.77</v>
      </c>
      <c r="V61" s="360">
        <v>55975.77</v>
      </c>
      <c r="W61" s="360"/>
      <c r="X61" s="360"/>
      <c r="Y61" s="360">
        <f>SUM(Tabuľka193[[#This Row],[APVV]],Tabuľka193[[#This Row],[podpora z kapitoly MŠVVaŠ SR (stimuly)]])</f>
        <v>524149.28</v>
      </c>
      <c r="Z61" s="360">
        <v>262074.64</v>
      </c>
      <c r="AA61" s="360">
        <v>262074.64</v>
      </c>
      <c r="AB61" s="360"/>
      <c r="AC61" s="360"/>
      <c r="AD61" s="360"/>
      <c r="AE61" s="360">
        <f>Tabuľka193[[#This Row],[Príjmy z prenájmu]]</f>
        <v>43185.65</v>
      </c>
      <c r="AF61" s="360">
        <v>43185.65</v>
      </c>
      <c r="AG61" s="360"/>
      <c r="AH61" s="360"/>
    </row>
    <row r="62" spans="1:34" s="366" customFormat="1" x14ac:dyDescent="0.2">
      <c r="A62" s="528" t="s">
        <v>808</v>
      </c>
      <c r="B62" s="359">
        <v>2022</v>
      </c>
      <c r="C62" s="360">
        <v>806361.02</v>
      </c>
      <c r="D62" s="360">
        <v>37436.839999999997</v>
      </c>
      <c r="E62" s="529"/>
      <c r="F62" s="530"/>
      <c r="G62" s="530"/>
      <c r="H62" s="530">
        <v>1384.3</v>
      </c>
      <c r="I62" s="530"/>
      <c r="J62" s="530">
        <v>9815</v>
      </c>
      <c r="K62" s="360">
        <v>55591.16</v>
      </c>
      <c r="L62" s="530"/>
      <c r="M62" s="530">
        <v>25491.119999999999</v>
      </c>
      <c r="N62" s="530"/>
      <c r="O62" s="529"/>
      <c r="P62" s="529"/>
      <c r="Q62" s="529"/>
      <c r="R62" s="360"/>
      <c r="S62" s="529"/>
      <c r="T62" s="360"/>
      <c r="U62" s="360">
        <v>26982.080000000002</v>
      </c>
      <c r="V62" s="360"/>
      <c r="W62" s="360"/>
      <c r="X62" s="360"/>
      <c r="Y62" s="360">
        <v>54122.41</v>
      </c>
      <c r="Z62" s="360">
        <v>54122.41</v>
      </c>
      <c r="AA62" s="360"/>
      <c r="AB62" s="360"/>
      <c r="AC62" s="360"/>
      <c r="AD62" s="360"/>
      <c r="AE62" s="360"/>
      <c r="AF62" s="360"/>
      <c r="AG62" s="360"/>
      <c r="AH62" s="360"/>
    </row>
    <row r="63" spans="1:34" s="366" customFormat="1" x14ac:dyDescent="0.2">
      <c r="A63" s="528" t="s">
        <v>809</v>
      </c>
      <c r="B63" s="359">
        <v>2022</v>
      </c>
      <c r="C63" s="360">
        <v>669896.94999999995</v>
      </c>
      <c r="D63" s="360">
        <v>24813</v>
      </c>
      <c r="E63" s="529"/>
      <c r="F63" s="530">
        <v>2812.81</v>
      </c>
      <c r="G63" s="530"/>
      <c r="H63" s="530"/>
      <c r="I63" s="530"/>
      <c r="J63" s="530">
        <v>4654</v>
      </c>
      <c r="K63" s="360">
        <v>83869.990000000005</v>
      </c>
      <c r="L63" s="530"/>
      <c r="M63" s="530">
        <v>30254.99</v>
      </c>
      <c r="N63" s="530"/>
      <c r="O63" s="529"/>
      <c r="P63" s="529"/>
      <c r="Q63" s="529"/>
      <c r="R63" s="360"/>
      <c r="S63" s="529"/>
      <c r="T63" s="360"/>
      <c r="U63" s="360">
        <v>5423.82</v>
      </c>
      <c r="V63" s="360">
        <v>3126</v>
      </c>
      <c r="W63" s="360"/>
      <c r="X63" s="360"/>
      <c r="Y63" s="360">
        <v>85239.27</v>
      </c>
      <c r="Z63" s="360">
        <v>85239.27</v>
      </c>
      <c r="AA63" s="360"/>
      <c r="AB63" s="360"/>
      <c r="AC63" s="360"/>
      <c r="AD63" s="360"/>
      <c r="AE63" s="360">
        <v>7296.5</v>
      </c>
      <c r="AF63" s="360"/>
      <c r="AG63" s="360"/>
      <c r="AH63" s="360">
        <v>7296.5</v>
      </c>
    </row>
    <row r="64" spans="1:34" s="366" customFormat="1" x14ac:dyDescent="0.2">
      <c r="A64" s="528" t="s">
        <v>810</v>
      </c>
      <c r="B64" s="359">
        <v>2022</v>
      </c>
      <c r="C64" s="360">
        <v>369505.47</v>
      </c>
      <c r="D64" s="360">
        <v>13744</v>
      </c>
      <c r="E64" s="529"/>
      <c r="F64" s="530"/>
      <c r="G64" s="530"/>
      <c r="H64" s="530"/>
      <c r="I64" s="530"/>
      <c r="J64" s="530">
        <v>1847</v>
      </c>
      <c r="K64" s="360">
        <v>62330.67</v>
      </c>
      <c r="L64" s="530"/>
      <c r="M64" s="530">
        <v>11394.28</v>
      </c>
      <c r="N64" s="530"/>
      <c r="O64" s="529"/>
      <c r="P64" s="529"/>
      <c r="Q64" s="529"/>
      <c r="R64" s="360"/>
      <c r="S64" s="529"/>
      <c r="T64" s="360"/>
      <c r="U64" s="360"/>
      <c r="V64" s="360"/>
      <c r="W64" s="360"/>
      <c r="X64" s="360"/>
      <c r="Y64" s="360">
        <v>32422.799999999999</v>
      </c>
      <c r="Z64" s="360">
        <v>32422.799999999999</v>
      </c>
      <c r="AA64" s="360"/>
      <c r="AB64" s="360"/>
      <c r="AC64" s="360"/>
      <c r="AD64" s="360"/>
      <c r="AE64" s="360"/>
      <c r="AF64" s="360"/>
      <c r="AG64" s="360"/>
      <c r="AH64" s="360"/>
    </row>
    <row r="65" spans="1:34" s="366" customFormat="1" x14ac:dyDescent="0.2">
      <c r="A65" s="528" t="s">
        <v>811</v>
      </c>
      <c r="B65" s="359">
        <v>2022</v>
      </c>
      <c r="C65" s="360">
        <v>496803</v>
      </c>
      <c r="D65" s="360">
        <v>9514</v>
      </c>
      <c r="E65" s="529"/>
      <c r="F65" s="530"/>
      <c r="G65" s="530"/>
      <c r="H65" s="530"/>
      <c r="I65" s="530"/>
      <c r="J65" s="530">
        <v>2821</v>
      </c>
      <c r="K65" s="360">
        <v>44728</v>
      </c>
      <c r="L65" s="530"/>
      <c r="M65" s="530">
        <v>14885.62</v>
      </c>
      <c r="N65" s="530"/>
      <c r="O65" s="529"/>
      <c r="P65" s="529"/>
      <c r="Q65" s="529"/>
      <c r="R65" s="360"/>
      <c r="S65" s="529"/>
      <c r="T65" s="360"/>
      <c r="U65" s="360"/>
      <c r="V65" s="360"/>
      <c r="W65" s="360"/>
      <c r="X65" s="360"/>
      <c r="Y65" s="360">
        <v>43187.88</v>
      </c>
      <c r="Z65" s="360">
        <v>43187.88</v>
      </c>
      <c r="AA65" s="360"/>
      <c r="AB65" s="360"/>
      <c r="AC65" s="360"/>
      <c r="AD65" s="360"/>
      <c r="AE65" s="360">
        <v>4323.95</v>
      </c>
      <c r="AF65" s="360"/>
      <c r="AG65" s="360"/>
      <c r="AH65" s="360">
        <v>4323.95</v>
      </c>
    </row>
    <row r="66" spans="1:34" s="366" customFormat="1" x14ac:dyDescent="0.2">
      <c r="A66" s="528" t="s">
        <v>812</v>
      </c>
      <c r="B66" s="359">
        <v>2022</v>
      </c>
      <c r="C66" s="360">
        <v>478185.51</v>
      </c>
      <c r="D66" s="360">
        <v>24243.45</v>
      </c>
      <c r="E66" s="360">
        <v>5000</v>
      </c>
      <c r="F66" s="530"/>
      <c r="G66" s="530"/>
      <c r="H66" s="530"/>
      <c r="I66" s="530"/>
      <c r="J66" s="530">
        <v>2629</v>
      </c>
      <c r="K66" s="360">
        <v>59483.360000000001</v>
      </c>
      <c r="L66" s="530"/>
      <c r="M66" s="530">
        <v>11710.46</v>
      </c>
      <c r="N66" s="530"/>
      <c r="O66" s="529"/>
      <c r="P66" s="529"/>
      <c r="Q66" s="529"/>
      <c r="R66" s="360"/>
      <c r="S66" s="529"/>
      <c r="T66" s="360"/>
      <c r="U66" s="360">
        <v>65423.49</v>
      </c>
      <c r="V66" s="360">
        <v>34001.22</v>
      </c>
      <c r="W66" s="360"/>
      <c r="X66" s="360"/>
      <c r="Y66" s="360">
        <v>126032.57</v>
      </c>
      <c r="Z66" s="360">
        <v>126032.57</v>
      </c>
      <c r="AA66" s="360"/>
      <c r="AB66" s="360"/>
      <c r="AC66" s="360"/>
      <c r="AD66" s="360"/>
      <c r="AE66" s="360">
        <v>14682.86</v>
      </c>
      <c r="AF66" s="360"/>
      <c r="AG66" s="360"/>
      <c r="AH66" s="360">
        <v>14682.86</v>
      </c>
    </row>
    <row r="67" spans="1:34" s="366" customFormat="1" x14ac:dyDescent="0.2">
      <c r="A67" s="528" t="s">
        <v>813</v>
      </c>
      <c r="B67" s="359">
        <v>2022</v>
      </c>
      <c r="C67" s="360">
        <v>686449.23</v>
      </c>
      <c r="D67" s="360">
        <v>41884.04</v>
      </c>
      <c r="E67" s="529"/>
      <c r="F67" s="530"/>
      <c r="G67" s="530"/>
      <c r="H67" s="530"/>
      <c r="I67" s="530"/>
      <c r="J67" s="530">
        <v>6489</v>
      </c>
      <c r="K67" s="360">
        <v>63082.58</v>
      </c>
      <c r="L67" s="530"/>
      <c r="M67" s="530">
        <v>30169.31</v>
      </c>
      <c r="N67" s="530"/>
      <c r="O67" s="529"/>
      <c r="P67" s="529"/>
      <c r="Q67" s="529"/>
      <c r="R67" s="360"/>
      <c r="S67" s="529"/>
      <c r="T67" s="360"/>
      <c r="U67" s="360"/>
      <c r="V67" s="360"/>
      <c r="W67" s="360"/>
      <c r="X67" s="360"/>
      <c r="Y67" s="360">
        <v>51891</v>
      </c>
      <c r="Z67" s="360">
        <v>51891</v>
      </c>
      <c r="AA67" s="360"/>
      <c r="AB67" s="360"/>
      <c r="AC67" s="360"/>
      <c r="AD67" s="360"/>
      <c r="AE67" s="360">
        <v>1569.7</v>
      </c>
      <c r="AF67" s="360"/>
      <c r="AG67" s="360"/>
      <c r="AH67" s="360">
        <v>1569.7</v>
      </c>
    </row>
    <row r="68" spans="1:34" s="366" customFormat="1" x14ac:dyDescent="0.2">
      <c r="A68" s="528" t="s">
        <v>814</v>
      </c>
      <c r="B68" s="359">
        <v>2022</v>
      </c>
      <c r="C68" s="360">
        <v>1629197.36</v>
      </c>
      <c r="D68" s="360">
        <v>57384.19</v>
      </c>
      <c r="E68" s="360">
        <v>11459</v>
      </c>
      <c r="F68" s="530"/>
      <c r="G68" s="530"/>
      <c r="H68" s="530"/>
      <c r="I68" s="530"/>
      <c r="J68" s="530">
        <v>8429</v>
      </c>
      <c r="K68" s="360">
        <v>55518.33</v>
      </c>
      <c r="L68" s="530"/>
      <c r="M68" s="530">
        <v>175041.42</v>
      </c>
      <c r="N68" s="530"/>
      <c r="O68" s="529"/>
      <c r="P68" s="529"/>
      <c r="Q68" s="529"/>
      <c r="R68" s="360"/>
      <c r="S68" s="529"/>
      <c r="T68" s="360"/>
      <c r="U68" s="360">
        <v>37886.06</v>
      </c>
      <c r="V68" s="360"/>
      <c r="W68" s="360"/>
      <c r="X68" s="360"/>
      <c r="Y68" s="360">
        <v>16105</v>
      </c>
      <c r="Z68" s="360">
        <v>16105</v>
      </c>
      <c r="AA68" s="360"/>
      <c r="AB68" s="360"/>
      <c r="AC68" s="360"/>
      <c r="AD68" s="360"/>
      <c r="AE68" s="360">
        <v>3630.36</v>
      </c>
      <c r="AF68" s="360"/>
      <c r="AG68" s="360"/>
      <c r="AH68" s="360">
        <v>3630.36</v>
      </c>
    </row>
    <row r="69" spans="1:34" s="366" customFormat="1" x14ac:dyDescent="0.2">
      <c r="A69" s="528" t="s">
        <v>815</v>
      </c>
      <c r="B69" s="359">
        <v>2022</v>
      </c>
      <c r="C69" s="360">
        <v>380680.46</v>
      </c>
      <c r="D69" s="360">
        <v>35405.22</v>
      </c>
      <c r="E69" s="529"/>
      <c r="F69" s="530"/>
      <c r="G69" s="530"/>
      <c r="H69" s="530"/>
      <c r="I69" s="530"/>
      <c r="J69" s="530">
        <v>1439</v>
      </c>
      <c r="K69" s="360">
        <v>53378</v>
      </c>
      <c r="L69" s="530"/>
      <c r="M69" s="530">
        <v>11731.34</v>
      </c>
      <c r="N69" s="530"/>
      <c r="O69" s="529"/>
      <c r="P69" s="529"/>
      <c r="Q69" s="529"/>
      <c r="R69" s="360"/>
      <c r="S69" s="529"/>
      <c r="T69" s="360"/>
      <c r="U69" s="360"/>
      <c r="V69" s="360"/>
      <c r="W69" s="360"/>
      <c r="X69" s="360"/>
      <c r="Y69" s="360">
        <v>86673.44</v>
      </c>
      <c r="Z69" s="360">
        <v>86673.44</v>
      </c>
      <c r="AA69" s="360"/>
      <c r="AB69" s="360"/>
      <c r="AC69" s="360"/>
      <c r="AD69" s="360"/>
      <c r="AE69" s="360"/>
      <c r="AF69" s="360"/>
      <c r="AG69" s="360"/>
      <c r="AH69" s="360"/>
    </row>
    <row r="70" spans="1:34" s="366" customFormat="1" x14ac:dyDescent="0.2">
      <c r="A70" s="528" t="s">
        <v>816</v>
      </c>
      <c r="B70" s="359">
        <v>2022</v>
      </c>
      <c r="C70" s="360">
        <v>391795.23</v>
      </c>
      <c r="D70" s="360">
        <v>27040</v>
      </c>
      <c r="E70" s="360">
        <v>280</v>
      </c>
      <c r="F70" s="530"/>
      <c r="G70" s="530"/>
      <c r="H70" s="530"/>
      <c r="I70" s="530"/>
      <c r="J70" s="530">
        <v>2041</v>
      </c>
      <c r="K70" s="360">
        <v>27714.66</v>
      </c>
      <c r="L70" s="530"/>
      <c r="M70" s="530">
        <v>13116.94</v>
      </c>
      <c r="N70" s="530"/>
      <c r="O70" s="529"/>
      <c r="P70" s="529"/>
      <c r="Q70" s="529"/>
      <c r="R70" s="360"/>
      <c r="S70" s="529"/>
      <c r="T70" s="360"/>
      <c r="U70" s="360"/>
      <c r="V70" s="360"/>
      <c r="W70" s="360"/>
      <c r="X70" s="360"/>
      <c r="Y70" s="360">
        <v>36923</v>
      </c>
      <c r="Z70" s="360">
        <v>36923</v>
      </c>
      <c r="AA70" s="360"/>
      <c r="AB70" s="360"/>
      <c r="AC70" s="360"/>
      <c r="AD70" s="360"/>
      <c r="AE70" s="360">
        <v>129.78</v>
      </c>
      <c r="AF70" s="360"/>
      <c r="AG70" s="360"/>
      <c r="AH70" s="360">
        <v>129.78</v>
      </c>
    </row>
    <row r="71" spans="1:34" s="366" customFormat="1" ht="15" customHeight="1" x14ac:dyDescent="0.2">
      <c r="A71" s="528" t="s">
        <v>817</v>
      </c>
      <c r="B71" s="359">
        <v>2022</v>
      </c>
      <c r="C71" s="360">
        <v>385843.02</v>
      </c>
      <c r="D71" s="360">
        <v>13329.44</v>
      </c>
      <c r="E71" s="360">
        <v>7500</v>
      </c>
      <c r="F71" s="530"/>
      <c r="G71" s="530"/>
      <c r="H71" s="530"/>
      <c r="I71" s="530"/>
      <c r="J71" s="530">
        <v>3848</v>
      </c>
      <c r="K71" s="360">
        <v>13298.6</v>
      </c>
      <c r="L71" s="530"/>
      <c r="M71" s="530">
        <v>14701.71</v>
      </c>
      <c r="N71" s="530"/>
      <c r="O71" s="529"/>
      <c r="P71" s="529"/>
      <c r="Q71" s="529"/>
      <c r="R71" s="360"/>
      <c r="S71" s="529"/>
      <c r="T71" s="360"/>
      <c r="U71" s="360"/>
      <c r="V71" s="360"/>
      <c r="W71" s="360"/>
      <c r="X71" s="360"/>
      <c r="Y71" s="360">
        <v>101994.71</v>
      </c>
      <c r="Z71" s="360"/>
      <c r="AA71" s="360">
        <v>101994.71</v>
      </c>
      <c r="AB71" s="360"/>
      <c r="AC71" s="360"/>
      <c r="AD71" s="360"/>
      <c r="AE71" s="360">
        <v>3435</v>
      </c>
      <c r="AF71" s="360"/>
      <c r="AG71" s="360"/>
      <c r="AH71" s="360">
        <v>3435</v>
      </c>
    </row>
    <row r="72" spans="1:34" s="366" customFormat="1" ht="15" customHeight="1" x14ac:dyDescent="0.2">
      <c r="A72" s="528" t="s">
        <v>818</v>
      </c>
      <c r="B72" s="359">
        <v>2022</v>
      </c>
      <c r="C72" s="360">
        <v>823397.93</v>
      </c>
      <c r="D72" s="360">
        <v>42961</v>
      </c>
      <c r="E72" s="360">
        <v>1042</v>
      </c>
      <c r="F72" s="530"/>
      <c r="G72" s="530"/>
      <c r="H72" s="530"/>
      <c r="I72" s="530"/>
      <c r="J72" s="530">
        <v>4384</v>
      </c>
      <c r="K72" s="360">
        <v>28698.78</v>
      </c>
      <c r="L72" s="530"/>
      <c r="M72" s="530">
        <v>16327.96</v>
      </c>
      <c r="N72" s="530"/>
      <c r="O72" s="529"/>
      <c r="P72" s="529"/>
      <c r="Q72" s="529"/>
      <c r="R72" s="360"/>
      <c r="S72" s="529"/>
      <c r="T72" s="360"/>
      <c r="U72" s="360"/>
      <c r="V72" s="360"/>
      <c r="W72" s="360"/>
      <c r="X72" s="360"/>
      <c r="Y72" s="360">
        <v>86546.36</v>
      </c>
      <c r="Z72" s="360">
        <v>86546.36</v>
      </c>
      <c r="AA72" s="360"/>
      <c r="AB72" s="360"/>
      <c r="AC72" s="360"/>
      <c r="AD72" s="360"/>
      <c r="AE72" s="360"/>
      <c r="AF72" s="360"/>
      <c r="AG72" s="360"/>
      <c r="AH72" s="360"/>
    </row>
    <row r="73" spans="1:34" s="366" customFormat="1" x14ac:dyDescent="0.2">
      <c r="A73" s="528" t="s">
        <v>819</v>
      </c>
      <c r="B73" s="359">
        <v>2022</v>
      </c>
      <c r="C73" s="360">
        <v>548399.87</v>
      </c>
      <c r="D73" s="360">
        <v>36585</v>
      </c>
      <c r="E73" s="529"/>
      <c r="F73" s="530"/>
      <c r="G73" s="530"/>
      <c r="H73" s="530"/>
      <c r="I73" s="530"/>
      <c r="J73" s="530">
        <v>3610</v>
      </c>
      <c r="K73" s="360">
        <v>32310.16</v>
      </c>
      <c r="L73" s="530"/>
      <c r="M73" s="530">
        <v>14436.83</v>
      </c>
      <c r="N73" s="530"/>
      <c r="O73" s="529"/>
      <c r="P73" s="529"/>
      <c r="Q73" s="529"/>
      <c r="R73" s="360"/>
      <c r="S73" s="529"/>
      <c r="T73" s="360"/>
      <c r="U73" s="360">
        <v>21919.33</v>
      </c>
      <c r="V73" s="360">
        <v>21919.33</v>
      </c>
      <c r="W73" s="360"/>
      <c r="X73" s="360"/>
      <c r="Y73" s="360">
        <v>73406.679999999993</v>
      </c>
      <c r="Z73" s="360">
        <v>73406.679999999993</v>
      </c>
      <c r="AA73" s="360"/>
      <c r="AB73" s="360"/>
      <c r="AC73" s="360"/>
      <c r="AD73" s="360"/>
      <c r="AE73" s="360"/>
      <c r="AF73" s="360"/>
      <c r="AG73" s="360"/>
      <c r="AH73" s="360"/>
    </row>
    <row r="74" spans="1:34" s="366" customFormat="1" x14ac:dyDescent="0.2">
      <c r="A74" s="528" t="s">
        <v>820</v>
      </c>
      <c r="B74" s="359">
        <v>2022</v>
      </c>
      <c r="C74" s="360">
        <v>1062924.3500000001</v>
      </c>
      <c r="D74" s="360"/>
      <c r="E74" s="529"/>
      <c r="F74" s="530"/>
      <c r="G74" s="530"/>
      <c r="H74" s="530"/>
      <c r="I74" s="530"/>
      <c r="J74" s="530"/>
      <c r="K74" s="360"/>
      <c r="L74" s="530"/>
      <c r="M74" s="530">
        <v>356393.49</v>
      </c>
      <c r="N74" s="530"/>
      <c r="O74" s="529"/>
      <c r="P74" s="529"/>
      <c r="Q74" s="529"/>
      <c r="R74" s="360"/>
      <c r="S74" s="529"/>
      <c r="T74" s="360"/>
      <c r="U74" s="360">
        <v>1800.45</v>
      </c>
      <c r="V74" s="360"/>
      <c r="W74" s="360"/>
      <c r="X74" s="360"/>
      <c r="Y74" s="360">
        <v>2516.46</v>
      </c>
      <c r="Z74" s="360">
        <v>2516.46</v>
      </c>
      <c r="AA74" s="360"/>
      <c r="AB74" s="360"/>
      <c r="AC74" s="360"/>
      <c r="AD74" s="360"/>
      <c r="AE74" s="360">
        <v>6409.89</v>
      </c>
      <c r="AF74" s="360"/>
      <c r="AG74" s="360"/>
      <c r="AH74" s="360">
        <v>6409.89</v>
      </c>
    </row>
    <row r="98" spans="1:1" x14ac:dyDescent="0.2">
      <c r="A98" s="88"/>
    </row>
  </sheetData>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D7E1C-ECE7-44F7-9868-E5731D216DD9}">
  <dimension ref="A1:C40"/>
  <sheetViews>
    <sheetView workbookViewId="0"/>
  </sheetViews>
  <sheetFormatPr defaultColWidth="9.140625" defaultRowHeight="12.75" x14ac:dyDescent="0.2"/>
  <cols>
    <col min="1" max="1" width="9.42578125" style="64" customWidth="1"/>
    <col min="2" max="2" width="10" style="64" customWidth="1"/>
    <col min="3" max="3" width="11.140625" style="64" customWidth="1"/>
    <col min="4" max="4" width="10" style="64" customWidth="1"/>
    <col min="5" max="5" width="8.140625" style="64" customWidth="1"/>
    <col min="6" max="6" width="10" style="64" customWidth="1"/>
    <col min="7" max="7" width="5" style="64" customWidth="1"/>
    <col min="8" max="8" width="10" style="64" customWidth="1"/>
    <col min="9" max="9" width="5" style="64" customWidth="1"/>
    <col min="10" max="10" width="10" style="64" customWidth="1"/>
    <col min="11" max="11" width="5" style="64" customWidth="1"/>
    <col min="12" max="12" width="10" style="64" customWidth="1"/>
    <col min="13" max="13" width="5" style="64" customWidth="1"/>
    <col min="14" max="14" width="10" style="64" customWidth="1"/>
    <col min="15" max="15" width="5" style="64" customWidth="1"/>
    <col min="16" max="16" width="10" style="64" customWidth="1"/>
    <col min="17" max="17" width="5" style="64" customWidth="1"/>
    <col min="18" max="18" width="10" style="64" customWidth="1"/>
    <col min="19" max="19" width="5" style="64" customWidth="1"/>
    <col min="20" max="20" width="10" style="64" customWidth="1"/>
    <col min="21" max="21" width="5" style="64" customWidth="1"/>
    <col min="22" max="22" width="10" style="64" customWidth="1"/>
    <col min="23" max="23" width="5" style="64" customWidth="1"/>
    <col min="24" max="16384" width="9.140625" style="64"/>
  </cols>
  <sheetData>
    <row r="1" spans="1:3" s="1" customFormat="1" x14ac:dyDescent="0.2">
      <c r="A1" s="17" t="s">
        <v>4</v>
      </c>
      <c r="C1" s="10"/>
    </row>
    <row r="2" spans="1:3" s="1" customFormat="1" x14ac:dyDescent="0.2">
      <c r="A2" s="1" t="s">
        <v>83</v>
      </c>
      <c r="B2" s="3" t="s">
        <v>202</v>
      </c>
      <c r="C2" s="10"/>
    </row>
    <row r="3" spans="1:3" ht="11.45" customHeight="1" x14ac:dyDescent="0.2"/>
    <row r="4" spans="1:3" ht="11.45" customHeight="1" x14ac:dyDescent="0.2">
      <c r="A4" s="258"/>
      <c r="B4" s="258">
        <v>2011</v>
      </c>
      <c r="C4" s="258">
        <v>2021</v>
      </c>
    </row>
    <row r="5" spans="1:3" ht="11.45" customHeight="1" x14ac:dyDescent="0.2">
      <c r="A5" s="68" t="s">
        <v>126</v>
      </c>
      <c r="B5" s="66">
        <v>3.5900000000000001E-2</v>
      </c>
      <c r="C5" s="66">
        <v>4.8000000000000001E-2</v>
      </c>
    </row>
    <row r="6" spans="1:3" ht="11.45" customHeight="1" x14ac:dyDescent="0.2">
      <c r="A6" s="68" t="s">
        <v>128</v>
      </c>
      <c r="B6" s="66">
        <v>2.76E-2</v>
      </c>
      <c r="C6" s="66">
        <v>3.4200000000000001E-2</v>
      </c>
    </row>
    <row r="7" spans="1:3" ht="11.45" customHeight="1" x14ac:dyDescent="0.2">
      <c r="A7" s="68" t="s">
        <v>89</v>
      </c>
      <c r="B7" s="66">
        <v>3.1899999999999998E-2</v>
      </c>
      <c r="C7" s="66">
        <v>3.3500000000000002E-2</v>
      </c>
    </row>
    <row r="8" spans="1:3" ht="11.45" customHeight="1" x14ac:dyDescent="0.2">
      <c r="A8" s="68" t="s">
        <v>130</v>
      </c>
      <c r="B8" s="66">
        <v>3.2099999999999997E-2</v>
      </c>
      <c r="C8" s="66">
        <v>3.2599999999999997E-2</v>
      </c>
    </row>
    <row r="9" spans="1:3" ht="11.45" customHeight="1" x14ac:dyDescent="0.2">
      <c r="A9" s="68" t="s">
        <v>92</v>
      </c>
      <c r="B9" s="66">
        <v>2.1700000000000001E-2</v>
      </c>
      <c r="C9" s="66">
        <v>3.2199999999999999E-2</v>
      </c>
    </row>
    <row r="10" spans="1:3" ht="11.45" customHeight="1" x14ac:dyDescent="0.2">
      <c r="A10" s="68" t="s">
        <v>93</v>
      </c>
      <c r="B10" s="66">
        <v>2.6699999999999998E-2</v>
      </c>
      <c r="C10" s="66">
        <v>3.1899999999999998E-2</v>
      </c>
    </row>
    <row r="11" spans="1:3" ht="11.45" customHeight="1" x14ac:dyDescent="0.2">
      <c r="A11" s="68" t="s">
        <v>87</v>
      </c>
      <c r="B11" s="66">
        <v>2.8500000000000001E-2</v>
      </c>
      <c r="C11" s="66">
        <v>3.15E-2</v>
      </c>
    </row>
    <row r="12" spans="1:3" ht="11.45" customHeight="1" x14ac:dyDescent="0.2">
      <c r="A12" s="68" t="s">
        <v>95</v>
      </c>
      <c r="B12" s="66">
        <v>2.81E-2</v>
      </c>
      <c r="C12" s="66">
        <v>3.1300000000000001E-2</v>
      </c>
    </row>
    <row r="13" spans="1:3" ht="11.45" customHeight="1" x14ac:dyDescent="0.2">
      <c r="A13" s="68" t="s">
        <v>90</v>
      </c>
      <c r="B13" s="66">
        <v>3.6200000000000003E-2</v>
      </c>
      <c r="C13" s="66">
        <v>2.9900000000000003E-2</v>
      </c>
    </row>
    <row r="14" spans="1:3" ht="11.45" customHeight="1" x14ac:dyDescent="0.2">
      <c r="A14" s="68" t="s">
        <v>88</v>
      </c>
      <c r="B14" s="66">
        <v>2.9399999999999999E-2</v>
      </c>
      <c r="C14" s="66">
        <v>2.81E-2</v>
      </c>
    </row>
    <row r="15" spans="1:3" ht="11.45" customHeight="1" x14ac:dyDescent="0.2">
      <c r="A15" s="68" t="s">
        <v>101</v>
      </c>
      <c r="B15" s="66">
        <v>2.4E-2</v>
      </c>
      <c r="C15" s="66">
        <v>2.81E-2</v>
      </c>
    </row>
    <row r="16" spans="1:3" ht="11.45" customHeight="1" x14ac:dyDescent="0.2">
      <c r="A16" s="68" t="s">
        <v>131</v>
      </c>
      <c r="B16" s="66">
        <v>1.78E-2</v>
      </c>
      <c r="C16" s="66">
        <v>2.4E-2</v>
      </c>
    </row>
    <row r="17" spans="1:3" ht="11.45" customHeight="1" x14ac:dyDescent="0.2">
      <c r="A17" s="68" t="s">
        <v>102</v>
      </c>
      <c r="B17" s="66">
        <v>2.0199999999999999E-2</v>
      </c>
      <c r="C17" s="66">
        <v>2.2599999999999999E-2</v>
      </c>
    </row>
    <row r="18" spans="1:3" ht="11.45" customHeight="1" x14ac:dyDescent="0.2">
      <c r="A18" s="68" t="s">
        <v>91</v>
      </c>
      <c r="B18" s="66">
        <v>1.8799999999999997E-2</v>
      </c>
      <c r="C18" s="66">
        <v>2.2499999999999999E-2</v>
      </c>
    </row>
    <row r="19" spans="1:3" ht="11.45" customHeight="1" x14ac:dyDescent="0.2">
      <c r="A19" s="68" t="s">
        <v>100</v>
      </c>
      <c r="B19" s="66">
        <v>2.1899999999999999E-2</v>
      </c>
      <c r="C19" s="66">
        <v>2.2099999999999998E-2</v>
      </c>
    </row>
    <row r="20" spans="1:3" ht="11.45" customHeight="1" x14ac:dyDescent="0.2">
      <c r="A20" s="68" t="s">
        <v>104</v>
      </c>
      <c r="B20" s="66">
        <v>2.41E-2</v>
      </c>
      <c r="C20" s="66">
        <v>2.1400000000000002E-2</v>
      </c>
    </row>
    <row r="21" spans="1:3" ht="11.45" customHeight="1" x14ac:dyDescent="0.2">
      <c r="A21" s="68" t="s">
        <v>105</v>
      </c>
      <c r="B21" s="66">
        <v>1.54E-2</v>
      </c>
      <c r="C21" s="67">
        <v>0.02</v>
      </c>
    </row>
    <row r="22" spans="1:3" ht="11.45" customHeight="1" x14ac:dyDescent="0.2">
      <c r="A22" s="68" t="s">
        <v>94</v>
      </c>
      <c r="B22" s="66">
        <v>1.6200000000000003E-2</v>
      </c>
      <c r="C22" s="66">
        <v>1.9400000000000001E-2</v>
      </c>
    </row>
    <row r="23" spans="1:3" ht="11.45" customHeight="1" x14ac:dyDescent="0.2">
      <c r="A23" s="68" t="s">
        <v>98</v>
      </c>
      <c r="B23" s="66">
        <v>1.6500000000000001E-2</v>
      </c>
      <c r="C23" s="66">
        <v>1.7600000000000001E-2</v>
      </c>
    </row>
    <row r="24" spans="1:3" ht="11.45" customHeight="1" x14ac:dyDescent="0.2">
      <c r="A24" s="68" t="s">
        <v>103</v>
      </c>
      <c r="B24" s="66">
        <v>2.3099999999999999E-2</v>
      </c>
      <c r="C24" s="66">
        <v>1.7500000000000002E-2</v>
      </c>
    </row>
    <row r="25" spans="1:3" ht="11.45" customHeight="1" x14ac:dyDescent="0.2">
      <c r="A25" s="68" t="s">
        <v>109</v>
      </c>
      <c r="B25" s="66">
        <v>1.46E-2</v>
      </c>
      <c r="C25" s="66">
        <v>1.6799999999999999E-2</v>
      </c>
    </row>
    <row r="26" spans="1:3" ht="11.45" customHeight="1" x14ac:dyDescent="0.2">
      <c r="A26" s="68" t="s">
        <v>112</v>
      </c>
      <c r="B26" s="66">
        <v>1.18E-2</v>
      </c>
      <c r="C26" s="66">
        <v>1.6500000000000001E-2</v>
      </c>
    </row>
    <row r="27" spans="1:3" ht="11.45" customHeight="1" x14ac:dyDescent="0.2">
      <c r="A27" s="68" t="s">
        <v>106</v>
      </c>
      <c r="B27" s="66">
        <v>1.2E-2</v>
      </c>
      <c r="C27" s="66">
        <v>1.4800000000000001E-2</v>
      </c>
    </row>
    <row r="28" spans="1:3" ht="11.45" customHeight="1" x14ac:dyDescent="0.2">
      <c r="A28" s="68" t="s">
        <v>111</v>
      </c>
      <c r="B28" s="66">
        <v>6.8000000000000005E-3</v>
      </c>
      <c r="C28" s="66">
        <v>1.4499999999999999E-2</v>
      </c>
    </row>
    <row r="29" spans="1:3" ht="11.45" customHeight="1" x14ac:dyDescent="0.2">
      <c r="A29" s="68" t="s">
        <v>116</v>
      </c>
      <c r="B29" s="66">
        <v>7.4999999999999997E-3</v>
      </c>
      <c r="C29" s="66">
        <v>1.44E-2</v>
      </c>
    </row>
    <row r="30" spans="1:3" ht="11.45" customHeight="1" x14ac:dyDescent="0.2">
      <c r="A30" s="68" t="s">
        <v>107</v>
      </c>
      <c r="B30" s="66">
        <v>1.3300000000000001E-2</v>
      </c>
      <c r="C30" s="66">
        <v>1.43E-2</v>
      </c>
    </row>
    <row r="31" spans="1:3" ht="11.45" customHeight="1" x14ac:dyDescent="0.2">
      <c r="A31" s="68" t="s">
        <v>113</v>
      </c>
      <c r="B31" s="66">
        <v>7.4000000000000003E-3</v>
      </c>
      <c r="C31" s="66">
        <v>1.24E-2</v>
      </c>
    </row>
    <row r="32" spans="1:3" ht="11.45" customHeight="1" x14ac:dyDescent="0.2">
      <c r="A32" s="68" t="s">
        <v>110</v>
      </c>
      <c r="B32" s="66">
        <v>9.0000000000000011E-3</v>
      </c>
      <c r="C32" s="66">
        <v>1.11E-2</v>
      </c>
    </row>
    <row r="33" spans="1:3" ht="11.45" customHeight="1" x14ac:dyDescent="0.2">
      <c r="A33" s="68" t="s">
        <v>97</v>
      </c>
      <c r="B33" s="66">
        <v>1.55E-2</v>
      </c>
      <c r="C33" s="66">
        <v>1.06E-2</v>
      </c>
    </row>
    <row r="34" spans="1:3" ht="11.45" customHeight="1" x14ac:dyDescent="0.2">
      <c r="A34" s="68" t="s">
        <v>96</v>
      </c>
      <c r="B34" s="66">
        <v>1.4199999999999999E-2</v>
      </c>
      <c r="C34" s="66">
        <v>1.0200000000000001E-2</v>
      </c>
    </row>
    <row r="35" spans="1:3" ht="11.45" customHeight="1" x14ac:dyDescent="0.2">
      <c r="A35" s="68" t="s">
        <v>114</v>
      </c>
      <c r="B35" s="66">
        <v>6.5000000000000006E-3</v>
      </c>
      <c r="C35" s="66">
        <v>9.300000000000001E-3</v>
      </c>
    </row>
    <row r="36" spans="1:3" ht="11.45" customHeight="1" x14ac:dyDescent="0.2">
      <c r="A36" s="68" t="s">
        <v>99</v>
      </c>
      <c r="B36" s="66">
        <v>4.5000000000000005E-3</v>
      </c>
      <c r="C36" s="66">
        <v>8.6999999999999994E-3</v>
      </c>
    </row>
    <row r="37" spans="1:3" ht="11.45" customHeight="1" x14ac:dyDescent="0.2">
      <c r="A37" s="68" t="s">
        <v>120</v>
      </c>
      <c r="B37" s="66">
        <v>5.3E-3</v>
      </c>
      <c r="C37" s="66">
        <v>7.7000000000000002E-3</v>
      </c>
    </row>
    <row r="38" spans="1:3" ht="11.45" customHeight="1" x14ac:dyDescent="0.2">
      <c r="A38" s="68" t="s">
        <v>117</v>
      </c>
      <c r="B38" s="66">
        <v>7.1999999999999998E-3</v>
      </c>
      <c r="C38" s="66">
        <v>6.8999999999999999E-3</v>
      </c>
    </row>
    <row r="39" spans="1:3" ht="11.45" customHeight="1" x14ac:dyDescent="0.2">
      <c r="A39" s="68" t="s">
        <v>108</v>
      </c>
      <c r="B39" s="66">
        <v>6.7000000000000002E-3</v>
      </c>
      <c r="C39" s="66">
        <v>6.4000000000000003E-3</v>
      </c>
    </row>
    <row r="40" spans="1:3" x14ac:dyDescent="0.2">
      <c r="A40" s="68" t="s">
        <v>124</v>
      </c>
      <c r="B40" s="66">
        <v>4.6999999999999993E-3</v>
      </c>
      <c r="C40" s="66">
        <v>4.6999999999999993E-3</v>
      </c>
    </row>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557C2-93FF-4E74-A7F7-594FE0E45D1E}">
  <dimension ref="A1:AW32"/>
  <sheetViews>
    <sheetView zoomScaleNormal="100" workbookViewId="0"/>
  </sheetViews>
  <sheetFormatPr defaultColWidth="9.140625" defaultRowHeight="12.75" x14ac:dyDescent="0.2"/>
  <cols>
    <col min="1" max="1" width="25.140625" style="76" customWidth="1"/>
    <col min="2" max="2" width="9.140625" style="76" customWidth="1"/>
    <col min="3" max="3" width="4.85546875" style="76" customWidth="1"/>
    <col min="4" max="4" width="5.140625" style="76" customWidth="1"/>
    <col min="5" max="5" width="6.7109375" style="76" customWidth="1"/>
    <col min="6" max="6" width="6.5703125" style="76" customWidth="1"/>
    <col min="7" max="7" width="4.42578125" style="76" customWidth="1"/>
    <col min="8" max="8" width="4.5703125" style="76" customWidth="1"/>
    <col min="9" max="9" width="5" style="76" customWidth="1"/>
    <col min="10" max="10" width="4.28515625" style="76" customWidth="1"/>
    <col min="11" max="11" width="5.140625" style="76" customWidth="1"/>
    <col min="12" max="12" width="6.140625" style="76" customWidth="1"/>
    <col min="13" max="13" width="6.7109375" style="76" customWidth="1"/>
    <col min="14" max="14" width="5.85546875" style="76" customWidth="1"/>
    <col min="15" max="15" width="6.42578125" style="76" customWidth="1"/>
    <col min="16" max="16" width="9" style="76" customWidth="1"/>
    <col min="17" max="17" width="5.85546875" style="76" customWidth="1"/>
    <col min="18" max="18" width="6.7109375" style="76" customWidth="1"/>
    <col min="19" max="19" width="4.42578125" style="76" customWidth="1"/>
    <col min="20" max="20" width="5.140625" style="76" customWidth="1"/>
    <col min="21" max="21" width="5.85546875" style="76" customWidth="1"/>
    <col min="22" max="22" width="6.140625" style="76" customWidth="1"/>
    <col min="23" max="23" width="6.42578125" style="76" customWidth="1"/>
    <col min="24" max="24" width="6.28515625" style="76" customWidth="1"/>
    <col min="25" max="25" width="4.42578125" style="76" customWidth="1"/>
    <col min="26" max="26" width="6.85546875" style="76" customWidth="1"/>
    <col min="27" max="27" width="5.28515625" style="76" customWidth="1"/>
    <col min="28" max="28" width="5.85546875" style="76" customWidth="1"/>
    <col min="29" max="29" width="5.140625" style="76" customWidth="1"/>
    <col min="30" max="30" width="5.42578125" style="76" customWidth="1"/>
    <col min="31" max="31" width="5" style="76" customWidth="1"/>
    <col min="32" max="32" width="5.85546875" style="76" customWidth="1"/>
    <col min="33" max="33" width="5" style="76" customWidth="1"/>
    <col min="34" max="34" width="6.85546875" style="76" customWidth="1"/>
    <col min="35" max="35" width="5" style="76" customWidth="1"/>
    <col min="36" max="37" width="5.85546875" style="76" customWidth="1"/>
    <col min="38" max="39" width="6.140625" style="76" customWidth="1"/>
    <col min="40" max="40" width="5.85546875" style="76" customWidth="1"/>
    <col min="41" max="41" width="6" style="76" customWidth="1"/>
    <col min="42" max="42" width="5.5703125" style="76" customWidth="1"/>
    <col min="43" max="43" width="5.28515625" style="76" customWidth="1"/>
    <col min="44" max="44" width="5.42578125" style="76" customWidth="1"/>
    <col min="45" max="45" width="5.5703125" style="76" customWidth="1"/>
    <col min="46" max="46" width="5.140625" style="76" customWidth="1"/>
    <col min="47" max="47" width="10" style="76" bestFit="1" customWidth="1"/>
    <col min="48" max="16384" width="9.140625" style="76"/>
  </cols>
  <sheetData>
    <row r="1" spans="1:47" ht="18.600000000000001" customHeight="1" x14ac:dyDescent="0.2">
      <c r="A1" s="75" t="s">
        <v>40</v>
      </c>
      <c r="Z1" s="90"/>
    </row>
    <row r="2" spans="1:47" ht="18.600000000000001" customHeight="1" x14ac:dyDescent="0.2">
      <c r="A2" s="76" t="s">
        <v>83</v>
      </c>
      <c r="B2" s="100" t="s">
        <v>932</v>
      </c>
    </row>
    <row r="3" spans="1:47" ht="18.600000000000001" customHeight="1" x14ac:dyDescent="0.2"/>
    <row r="4" spans="1:47" x14ac:dyDescent="0.2">
      <c r="B4" s="194" t="s">
        <v>774</v>
      </c>
      <c r="C4" s="194" t="s">
        <v>775</v>
      </c>
      <c r="D4" s="194" t="s">
        <v>776</v>
      </c>
      <c r="E4" s="194" t="s">
        <v>777</v>
      </c>
      <c r="F4" s="194" t="s">
        <v>778</v>
      </c>
      <c r="G4" s="194" t="s">
        <v>779</v>
      </c>
      <c r="H4" s="194" t="s">
        <v>780</v>
      </c>
      <c r="I4" s="194" t="s">
        <v>781</v>
      </c>
      <c r="J4" s="194" t="s">
        <v>933</v>
      </c>
      <c r="K4" s="194" t="s">
        <v>934</v>
      </c>
      <c r="L4" s="194" t="s">
        <v>784</v>
      </c>
      <c r="M4" s="194" t="s">
        <v>785</v>
      </c>
      <c r="N4" s="194" t="s">
        <v>786</v>
      </c>
      <c r="O4" s="194" t="s">
        <v>787</v>
      </c>
      <c r="P4" s="194" t="s">
        <v>935</v>
      </c>
      <c r="Q4" s="195" t="s">
        <v>790</v>
      </c>
      <c r="R4" s="195" t="s">
        <v>791</v>
      </c>
      <c r="S4" s="195" t="s">
        <v>792</v>
      </c>
      <c r="T4" s="195" t="s">
        <v>793</v>
      </c>
      <c r="U4" s="195" t="s">
        <v>794</v>
      </c>
      <c r="V4" s="195" t="s">
        <v>936</v>
      </c>
      <c r="W4" s="195" t="s">
        <v>796</v>
      </c>
      <c r="X4" s="195" t="s">
        <v>797</v>
      </c>
      <c r="Y4" s="195" t="s">
        <v>937</v>
      </c>
      <c r="Z4" s="195" t="s">
        <v>799</v>
      </c>
      <c r="AA4" s="195" t="s">
        <v>800</v>
      </c>
      <c r="AB4" s="195" t="s">
        <v>801</v>
      </c>
      <c r="AC4" s="195" t="s">
        <v>802</v>
      </c>
      <c r="AD4" s="194" t="s">
        <v>803</v>
      </c>
      <c r="AE4" s="194" t="s">
        <v>804</v>
      </c>
      <c r="AF4" s="194" t="s">
        <v>938</v>
      </c>
      <c r="AG4" s="194" t="s">
        <v>939</v>
      </c>
      <c r="AH4" s="194" t="s">
        <v>807</v>
      </c>
      <c r="AI4" s="194" t="s">
        <v>808</v>
      </c>
      <c r="AJ4" s="194" t="s">
        <v>809</v>
      </c>
      <c r="AK4" s="194" t="s">
        <v>810</v>
      </c>
      <c r="AL4" s="194" t="s">
        <v>811</v>
      </c>
      <c r="AM4" s="194" t="s">
        <v>812</v>
      </c>
      <c r="AN4" s="194" t="s">
        <v>813</v>
      </c>
      <c r="AO4" s="194" t="s">
        <v>814</v>
      </c>
      <c r="AP4" s="194" t="s">
        <v>815</v>
      </c>
      <c r="AQ4" s="194" t="s">
        <v>816</v>
      </c>
      <c r="AR4" s="194" t="s">
        <v>817</v>
      </c>
      <c r="AS4" s="194" t="s">
        <v>818</v>
      </c>
      <c r="AT4" s="194" t="s">
        <v>819</v>
      </c>
    </row>
    <row r="5" spans="1:47" x14ac:dyDescent="0.2">
      <c r="A5" s="79" t="s">
        <v>940</v>
      </c>
      <c r="B5" s="76">
        <v>0</v>
      </c>
      <c r="C5" s="76">
        <v>1</v>
      </c>
      <c r="D5" s="76">
        <v>1</v>
      </c>
      <c r="E5" s="76">
        <v>20</v>
      </c>
      <c r="F5" s="76">
        <v>0</v>
      </c>
      <c r="G5" s="76">
        <v>1</v>
      </c>
      <c r="H5" s="76">
        <v>1</v>
      </c>
      <c r="I5" s="76">
        <v>1</v>
      </c>
      <c r="J5" s="76">
        <v>0</v>
      </c>
      <c r="K5" s="76">
        <v>2</v>
      </c>
      <c r="L5" s="76">
        <v>2</v>
      </c>
      <c r="M5" s="76">
        <v>17</v>
      </c>
      <c r="N5" s="76">
        <v>1</v>
      </c>
      <c r="O5" s="76">
        <v>4</v>
      </c>
      <c r="P5" s="76">
        <v>1</v>
      </c>
      <c r="Q5" s="76">
        <v>21</v>
      </c>
      <c r="R5" s="76">
        <v>1</v>
      </c>
      <c r="S5" s="76">
        <v>0</v>
      </c>
      <c r="T5" s="76">
        <v>0</v>
      </c>
      <c r="U5" s="76">
        <v>1</v>
      </c>
      <c r="V5" s="76">
        <v>2</v>
      </c>
      <c r="W5" s="76">
        <v>8</v>
      </c>
      <c r="X5" s="76">
        <v>8</v>
      </c>
      <c r="Y5" s="76">
        <v>1</v>
      </c>
      <c r="Z5" s="76">
        <v>2</v>
      </c>
      <c r="AA5" s="76">
        <v>2</v>
      </c>
      <c r="AB5" s="76">
        <v>39</v>
      </c>
      <c r="AC5" s="76">
        <v>3</v>
      </c>
      <c r="AD5" s="76">
        <v>49</v>
      </c>
      <c r="AE5" s="76">
        <v>0</v>
      </c>
      <c r="AF5" s="76">
        <v>2</v>
      </c>
      <c r="AG5" s="76">
        <v>0</v>
      </c>
      <c r="AH5" s="76">
        <v>3</v>
      </c>
      <c r="AI5" s="76">
        <v>0</v>
      </c>
      <c r="AJ5" s="76">
        <v>0</v>
      </c>
      <c r="AK5" s="76">
        <v>0</v>
      </c>
      <c r="AL5" s="76">
        <v>0</v>
      </c>
      <c r="AM5" s="76">
        <v>1</v>
      </c>
      <c r="AN5" s="76">
        <v>0</v>
      </c>
      <c r="AO5" s="76">
        <v>0</v>
      </c>
      <c r="AP5" s="76">
        <v>0</v>
      </c>
      <c r="AQ5" s="76">
        <v>0</v>
      </c>
      <c r="AR5" s="76">
        <v>0</v>
      </c>
      <c r="AS5" s="76">
        <v>0</v>
      </c>
      <c r="AT5" s="76">
        <v>0</v>
      </c>
    </row>
    <row r="6" spans="1:47" x14ac:dyDescent="0.2">
      <c r="A6" s="79" t="s">
        <v>941</v>
      </c>
      <c r="B6" s="76">
        <v>0</v>
      </c>
      <c r="C6" s="76">
        <v>500</v>
      </c>
      <c r="D6" s="76">
        <v>2400</v>
      </c>
      <c r="E6" s="81">
        <v>12102.75</v>
      </c>
      <c r="F6" s="76">
        <v>0</v>
      </c>
      <c r="G6" s="76">
        <v>0</v>
      </c>
      <c r="H6" s="76">
        <v>0</v>
      </c>
      <c r="I6" s="76">
        <v>6780</v>
      </c>
      <c r="J6" s="76">
        <v>0</v>
      </c>
      <c r="K6" s="76">
        <v>2693</v>
      </c>
      <c r="L6" s="81">
        <v>9453.5</v>
      </c>
      <c r="M6" s="81">
        <v>8883.823529411764</v>
      </c>
      <c r="N6" s="76">
        <v>52960</v>
      </c>
      <c r="O6" s="76">
        <v>10098</v>
      </c>
      <c r="P6" s="76">
        <v>700</v>
      </c>
      <c r="Q6" s="81">
        <v>4211.3190476190475</v>
      </c>
      <c r="R6" s="76">
        <v>214145</v>
      </c>
      <c r="S6" s="76">
        <v>0</v>
      </c>
      <c r="T6" s="76">
        <v>0</v>
      </c>
      <c r="U6" s="76">
        <v>10000</v>
      </c>
      <c r="V6" s="76">
        <v>2250</v>
      </c>
      <c r="W6" s="81">
        <v>7426.875</v>
      </c>
      <c r="X6" s="81">
        <v>17727.5</v>
      </c>
      <c r="Y6" s="81">
        <v>0</v>
      </c>
      <c r="Z6" s="81">
        <v>13379.5</v>
      </c>
      <c r="AA6" s="81">
        <v>0</v>
      </c>
      <c r="AB6" s="81">
        <v>458.56410256410254</v>
      </c>
      <c r="AC6" s="76">
        <v>0</v>
      </c>
      <c r="AD6" s="76">
        <v>0</v>
      </c>
      <c r="AE6" s="76">
        <v>0</v>
      </c>
      <c r="AF6" s="81">
        <v>29889.5</v>
      </c>
      <c r="AG6" s="81">
        <v>0</v>
      </c>
      <c r="AH6" s="81">
        <v>14151.666666666666</v>
      </c>
      <c r="AI6" s="76">
        <v>0</v>
      </c>
      <c r="AJ6" s="76">
        <v>0</v>
      </c>
      <c r="AK6" s="76">
        <v>0</v>
      </c>
      <c r="AL6" s="76">
        <v>0</v>
      </c>
      <c r="AM6" s="76">
        <v>24800</v>
      </c>
      <c r="AN6" s="76">
        <v>0</v>
      </c>
      <c r="AO6" s="76">
        <v>0</v>
      </c>
      <c r="AP6" s="76">
        <v>0</v>
      </c>
      <c r="AQ6" s="76">
        <v>0</v>
      </c>
      <c r="AR6" s="76">
        <v>0</v>
      </c>
      <c r="AS6" s="76">
        <v>0</v>
      </c>
      <c r="AT6" s="76">
        <v>0</v>
      </c>
    </row>
    <row r="7" spans="1:47" x14ac:dyDescent="0.2">
      <c r="A7" s="79" t="s">
        <v>942</v>
      </c>
      <c r="B7" s="76">
        <v>0</v>
      </c>
      <c r="C7" s="76">
        <v>500</v>
      </c>
      <c r="D7" s="76">
        <v>2400</v>
      </c>
      <c r="E7" s="76">
        <v>242055</v>
      </c>
      <c r="F7" s="76">
        <v>0</v>
      </c>
      <c r="G7" s="76">
        <v>0</v>
      </c>
      <c r="H7" s="76">
        <v>0</v>
      </c>
      <c r="I7" s="76">
        <v>6780</v>
      </c>
      <c r="J7" s="76">
        <v>0</v>
      </c>
      <c r="K7" s="76">
        <v>5386</v>
      </c>
      <c r="L7" s="76">
        <v>18907</v>
      </c>
      <c r="M7" s="76">
        <v>151025</v>
      </c>
      <c r="N7" s="76">
        <v>52960</v>
      </c>
      <c r="O7" s="76">
        <v>40392</v>
      </c>
      <c r="P7" s="76">
        <v>700</v>
      </c>
      <c r="Q7" s="81">
        <v>88437.7</v>
      </c>
      <c r="R7" s="76">
        <v>214145</v>
      </c>
      <c r="S7" s="76">
        <v>0</v>
      </c>
      <c r="T7" s="76">
        <v>0</v>
      </c>
      <c r="U7" s="76">
        <v>10000</v>
      </c>
      <c r="V7" s="76">
        <v>4500</v>
      </c>
      <c r="W7" s="76">
        <v>59415</v>
      </c>
      <c r="X7" s="76">
        <v>141820</v>
      </c>
      <c r="Y7" s="76">
        <v>0</v>
      </c>
      <c r="Z7" s="76">
        <v>26759</v>
      </c>
      <c r="AA7" s="76">
        <v>0</v>
      </c>
      <c r="AB7" s="76">
        <v>17884</v>
      </c>
      <c r="AC7" s="76">
        <v>0</v>
      </c>
      <c r="AD7" s="76">
        <v>0</v>
      </c>
      <c r="AE7" s="76">
        <v>0</v>
      </c>
      <c r="AF7" s="76">
        <v>59779</v>
      </c>
      <c r="AG7" s="76">
        <v>0</v>
      </c>
      <c r="AH7" s="76">
        <v>42455</v>
      </c>
      <c r="AI7" s="76">
        <v>0</v>
      </c>
      <c r="AJ7" s="76">
        <v>0</v>
      </c>
      <c r="AK7" s="76">
        <v>0</v>
      </c>
      <c r="AL7" s="76">
        <v>0</v>
      </c>
      <c r="AM7" s="76">
        <v>24800</v>
      </c>
      <c r="AN7" s="76">
        <v>0</v>
      </c>
      <c r="AO7" s="76">
        <v>0</v>
      </c>
      <c r="AP7" s="76">
        <v>0</v>
      </c>
      <c r="AQ7" s="76">
        <v>0</v>
      </c>
      <c r="AR7" s="76">
        <v>0</v>
      </c>
      <c r="AS7" s="76">
        <v>0</v>
      </c>
      <c r="AT7" s="76">
        <v>0</v>
      </c>
      <c r="AU7" s="197">
        <f>SUM(B7:AT7)</f>
        <v>1211099.7</v>
      </c>
    </row>
    <row r="8" spans="1:47" x14ac:dyDescent="0.2">
      <c r="A8" s="97"/>
    </row>
    <row r="29" spans="2:49" x14ac:dyDescent="0.2">
      <c r="C29" s="98"/>
      <c r="D29" s="98"/>
      <c r="E29" s="98"/>
      <c r="F29" s="98"/>
      <c r="G29" s="98"/>
      <c r="H29" s="98"/>
      <c r="I29" s="98"/>
      <c r="J29" s="98"/>
      <c r="K29" s="98"/>
      <c r="L29" s="98"/>
      <c r="M29" s="98"/>
      <c r="N29" s="98"/>
      <c r="O29" s="98"/>
      <c r="P29" s="98"/>
      <c r="Q29" s="98"/>
      <c r="S29" s="98"/>
      <c r="T29" s="98"/>
      <c r="U29" s="98"/>
      <c r="V29" s="98"/>
      <c r="W29" s="98"/>
      <c r="X29" s="98"/>
      <c r="Y29" s="98"/>
      <c r="Z29" s="98"/>
      <c r="AA29" s="98"/>
      <c r="AB29" s="98"/>
      <c r="AC29" s="98"/>
      <c r="AD29" s="98"/>
      <c r="AE29" s="98"/>
      <c r="AG29" s="98"/>
      <c r="AH29" s="98"/>
      <c r="AI29" s="98"/>
      <c r="AJ29" s="98"/>
      <c r="AK29" s="98"/>
      <c r="AL29" s="98"/>
      <c r="AM29" s="98"/>
      <c r="AN29" s="98"/>
      <c r="AO29" s="98"/>
      <c r="AP29" s="98"/>
      <c r="AQ29" s="98"/>
      <c r="AR29" s="98"/>
      <c r="AS29" s="98"/>
      <c r="AT29" s="98"/>
      <c r="AU29" s="98"/>
      <c r="AV29" s="98"/>
      <c r="AW29" s="98"/>
    </row>
    <row r="30" spans="2:49" x14ac:dyDescent="0.2">
      <c r="B30" s="79"/>
    </row>
    <row r="31" spans="2:49" x14ac:dyDescent="0.2">
      <c r="B31" s="79"/>
      <c r="F31" s="81"/>
      <c r="M31" s="81"/>
      <c r="N31" s="81"/>
      <c r="S31" s="81"/>
      <c r="Y31" s="81"/>
      <c r="Z31" s="81"/>
      <c r="AA31" s="81"/>
      <c r="AB31" s="81"/>
      <c r="AC31" s="81"/>
      <c r="AD31" s="81"/>
      <c r="AI31" s="81"/>
      <c r="AJ31" s="81"/>
      <c r="AK31" s="81"/>
    </row>
    <row r="32" spans="2:49" x14ac:dyDescent="0.2">
      <c r="B32" s="79"/>
      <c r="S32" s="81"/>
    </row>
  </sheetData>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A6571-C937-4B47-906E-3993CFEE29F8}">
  <dimension ref="A1:O58"/>
  <sheetViews>
    <sheetView zoomScaleNormal="100" workbookViewId="0">
      <selection activeCell="F11" sqref="F11"/>
    </sheetView>
  </sheetViews>
  <sheetFormatPr defaultColWidth="9.140625" defaultRowHeight="12.75" x14ac:dyDescent="0.2"/>
  <cols>
    <col min="1" max="1" width="5.42578125" style="148" customWidth="1"/>
    <col min="2" max="2" width="9.85546875" style="148" customWidth="1"/>
    <col min="3" max="3" width="11.140625" style="148" customWidth="1"/>
    <col min="4" max="4" width="28.5703125" style="148" customWidth="1"/>
    <col min="5" max="5" width="9.42578125" style="157" customWidth="1"/>
    <col min="6" max="6" width="10.5703125" style="150" customWidth="1"/>
    <col min="7" max="7" width="12.5703125" style="148" customWidth="1"/>
    <col min="8" max="8" width="9.7109375" style="148" customWidth="1"/>
    <col min="9" max="9" width="10" style="148" customWidth="1"/>
    <col min="10" max="10" width="11.85546875" style="148" customWidth="1"/>
    <col min="11" max="11" width="11.140625" style="148" customWidth="1"/>
    <col min="12" max="12" width="10.140625" style="148" customWidth="1"/>
    <col min="13" max="16384" width="9.140625" style="148"/>
  </cols>
  <sheetData>
    <row r="1" spans="1:15" x14ac:dyDescent="0.2">
      <c r="A1" s="147" t="s">
        <v>41</v>
      </c>
    </row>
    <row r="2" spans="1:15" x14ac:dyDescent="0.2">
      <c r="A2" s="148" t="s">
        <v>83</v>
      </c>
      <c r="B2" s="148" t="s">
        <v>943</v>
      </c>
    </row>
    <row r="4" spans="1:15" x14ac:dyDescent="0.2">
      <c r="A4" s="76"/>
      <c r="G4" s="551">
        <v>2022</v>
      </c>
      <c r="H4" s="551"/>
      <c r="I4" s="551"/>
      <c r="J4" s="551"/>
      <c r="K4" s="551"/>
      <c r="L4" s="551"/>
    </row>
    <row r="5" spans="1:15" ht="51" customHeight="1" x14ac:dyDescent="0.2">
      <c r="A5" s="302"/>
      <c r="B5" s="302"/>
      <c r="C5" s="302"/>
      <c r="D5" s="302"/>
      <c r="E5" s="388" t="s">
        <v>944</v>
      </c>
      <c r="F5" s="389"/>
      <c r="G5" s="390" t="s">
        <v>945</v>
      </c>
      <c r="H5" s="390" t="s">
        <v>946</v>
      </c>
      <c r="I5" s="390" t="s">
        <v>947</v>
      </c>
      <c r="J5" s="390" t="s">
        <v>948</v>
      </c>
      <c r="K5" s="390" t="s">
        <v>949</v>
      </c>
      <c r="L5" s="390" t="s">
        <v>950</v>
      </c>
    </row>
    <row r="6" spans="1:15" ht="15" customHeight="1" x14ac:dyDescent="0.2">
      <c r="A6" s="552" t="s">
        <v>699</v>
      </c>
      <c r="B6" s="552" t="s">
        <v>951</v>
      </c>
      <c r="C6" s="552" t="s">
        <v>952</v>
      </c>
      <c r="D6" s="151" t="s">
        <v>953</v>
      </c>
      <c r="E6" s="157">
        <v>1027801</v>
      </c>
      <c r="F6" s="152" t="s">
        <v>774</v>
      </c>
      <c r="G6" s="148">
        <v>57</v>
      </c>
      <c r="H6" s="148">
        <v>32</v>
      </c>
      <c r="I6" s="148">
        <v>8</v>
      </c>
      <c r="J6" s="148">
        <v>4</v>
      </c>
      <c r="K6" s="148">
        <v>5</v>
      </c>
      <c r="L6" s="148">
        <v>8</v>
      </c>
      <c r="N6" s="147"/>
    </row>
    <row r="7" spans="1:15" ht="15" customHeight="1" x14ac:dyDescent="0.2">
      <c r="A7" s="552"/>
      <c r="B7" s="552"/>
      <c r="C7" s="552"/>
      <c r="D7" s="151" t="s">
        <v>954</v>
      </c>
      <c r="E7" s="157">
        <v>705580</v>
      </c>
      <c r="F7" s="152" t="s">
        <v>775</v>
      </c>
      <c r="G7" s="148">
        <v>44</v>
      </c>
      <c r="H7" s="148">
        <v>31</v>
      </c>
      <c r="I7" s="148">
        <v>0</v>
      </c>
      <c r="J7" s="148">
        <v>6</v>
      </c>
      <c r="K7" s="148">
        <v>6</v>
      </c>
      <c r="L7" s="148">
        <v>1</v>
      </c>
      <c r="N7" s="147"/>
      <c r="O7" s="147"/>
    </row>
    <row r="8" spans="1:15" ht="15" customHeight="1" x14ac:dyDescent="0.2">
      <c r="A8" s="552"/>
      <c r="B8" s="552"/>
      <c r="C8" s="552"/>
      <c r="D8" s="151" t="s">
        <v>955</v>
      </c>
      <c r="E8" s="157">
        <v>821188</v>
      </c>
      <c r="F8" s="152" t="s">
        <v>776</v>
      </c>
      <c r="G8" s="148">
        <v>43</v>
      </c>
      <c r="H8" s="148">
        <v>28</v>
      </c>
      <c r="I8" s="148">
        <v>2</v>
      </c>
      <c r="J8" s="148">
        <v>5</v>
      </c>
      <c r="K8" s="148">
        <v>5</v>
      </c>
      <c r="L8" s="148">
        <v>3</v>
      </c>
    </row>
    <row r="9" spans="1:15" ht="15" customHeight="1" x14ac:dyDescent="0.2">
      <c r="A9" s="552"/>
      <c r="B9" s="552"/>
      <c r="C9" s="552"/>
      <c r="D9" s="151" t="s">
        <v>956</v>
      </c>
      <c r="E9" s="157">
        <v>1891413</v>
      </c>
      <c r="F9" s="152" t="s">
        <v>777</v>
      </c>
      <c r="G9" s="148">
        <v>94</v>
      </c>
      <c r="H9" s="148">
        <v>59</v>
      </c>
      <c r="I9" s="148">
        <v>7</v>
      </c>
      <c r="J9" s="148">
        <v>19</v>
      </c>
      <c r="K9" s="148">
        <v>8</v>
      </c>
      <c r="L9" s="148">
        <v>1</v>
      </c>
    </row>
    <row r="10" spans="1:15" ht="15" customHeight="1" x14ac:dyDescent="0.2">
      <c r="A10" s="552"/>
      <c r="B10" s="552"/>
      <c r="C10" s="552" t="s">
        <v>957</v>
      </c>
      <c r="D10" s="151" t="s">
        <v>958</v>
      </c>
      <c r="E10" s="157">
        <v>40188</v>
      </c>
      <c r="F10" s="152" t="s">
        <v>778</v>
      </c>
      <c r="G10" s="148">
        <v>92</v>
      </c>
      <c r="H10" s="148">
        <v>77</v>
      </c>
      <c r="I10" s="148">
        <v>5</v>
      </c>
      <c r="J10" s="148">
        <v>7</v>
      </c>
      <c r="K10" s="148">
        <v>3</v>
      </c>
      <c r="L10" s="148">
        <v>0</v>
      </c>
    </row>
    <row r="11" spans="1:15" ht="15" customHeight="1" x14ac:dyDescent="0.2">
      <c r="A11" s="552"/>
      <c r="B11" s="552"/>
      <c r="C11" s="552"/>
      <c r="D11" s="151" t="s">
        <v>959</v>
      </c>
      <c r="E11" s="157">
        <v>2057174</v>
      </c>
      <c r="F11" s="152" t="s">
        <v>779</v>
      </c>
      <c r="G11" s="148">
        <v>109</v>
      </c>
      <c r="H11" s="148">
        <v>74</v>
      </c>
      <c r="I11" s="148">
        <v>17</v>
      </c>
      <c r="J11" s="148">
        <v>5</v>
      </c>
      <c r="K11" s="148">
        <v>12</v>
      </c>
      <c r="L11" s="148">
        <v>1</v>
      </c>
    </row>
    <row r="12" spans="1:15" ht="15" customHeight="1" x14ac:dyDescent="0.2">
      <c r="A12" s="552"/>
      <c r="B12" s="552"/>
      <c r="C12" s="552"/>
      <c r="D12" s="151" t="s">
        <v>960</v>
      </c>
      <c r="E12" s="157">
        <v>1027602</v>
      </c>
      <c r="F12" s="152" t="s">
        <v>780</v>
      </c>
      <c r="G12" s="148">
        <v>75</v>
      </c>
      <c r="H12" s="148">
        <v>53</v>
      </c>
      <c r="I12" s="148">
        <v>3</v>
      </c>
      <c r="J12" s="148">
        <v>6</v>
      </c>
      <c r="K12" s="148">
        <v>9</v>
      </c>
      <c r="L12" s="148">
        <v>4</v>
      </c>
    </row>
    <row r="13" spans="1:15" ht="15" customHeight="1" x14ac:dyDescent="0.2">
      <c r="A13" s="552"/>
      <c r="B13" s="552"/>
      <c r="C13" s="552"/>
      <c r="D13" s="151" t="s">
        <v>961</v>
      </c>
      <c r="E13" s="157">
        <v>2384685</v>
      </c>
      <c r="F13" s="152" t="s">
        <v>781</v>
      </c>
      <c r="G13" s="148">
        <v>135</v>
      </c>
      <c r="H13" s="148">
        <v>86</v>
      </c>
      <c r="I13" s="148">
        <v>18</v>
      </c>
      <c r="J13" s="148">
        <v>9</v>
      </c>
      <c r="K13" s="148">
        <v>7</v>
      </c>
      <c r="L13" s="148">
        <v>15</v>
      </c>
      <c r="N13" s="153"/>
      <c r="O13" s="153"/>
    </row>
    <row r="14" spans="1:15" ht="15" customHeight="1" x14ac:dyDescent="0.2">
      <c r="A14" s="552"/>
      <c r="B14" s="552"/>
      <c r="C14" s="552" t="s">
        <v>962</v>
      </c>
      <c r="D14" s="151" t="s">
        <v>963</v>
      </c>
      <c r="E14" s="157">
        <v>1913431</v>
      </c>
      <c r="F14" s="152" t="s">
        <v>933</v>
      </c>
      <c r="G14" s="148">
        <v>113</v>
      </c>
      <c r="H14" s="148">
        <v>61</v>
      </c>
      <c r="I14" s="148">
        <v>25</v>
      </c>
      <c r="J14" s="148">
        <v>6</v>
      </c>
      <c r="K14" s="148">
        <v>16</v>
      </c>
      <c r="L14" s="148">
        <v>5</v>
      </c>
    </row>
    <row r="15" spans="1:15" ht="15" customHeight="1" x14ac:dyDescent="0.2">
      <c r="A15" s="552"/>
      <c r="B15" s="552"/>
      <c r="C15" s="552"/>
      <c r="D15" s="151" t="s">
        <v>964</v>
      </c>
      <c r="E15" s="157">
        <v>1022196</v>
      </c>
      <c r="F15" s="152" t="s">
        <v>934</v>
      </c>
      <c r="G15" s="148">
        <v>55</v>
      </c>
      <c r="H15" s="148">
        <v>38</v>
      </c>
      <c r="I15" s="148">
        <v>1</v>
      </c>
      <c r="J15" s="148">
        <v>6</v>
      </c>
      <c r="K15" s="148">
        <v>7</v>
      </c>
      <c r="L15" s="148">
        <v>3</v>
      </c>
    </row>
    <row r="16" spans="1:15" ht="15" customHeight="1" x14ac:dyDescent="0.2">
      <c r="A16" s="552"/>
      <c r="B16" s="552"/>
      <c r="C16" s="552"/>
      <c r="D16" s="151" t="s">
        <v>965</v>
      </c>
      <c r="E16" s="157">
        <v>1663385</v>
      </c>
      <c r="F16" s="152" t="s">
        <v>784</v>
      </c>
      <c r="G16" s="148">
        <v>85</v>
      </c>
      <c r="H16" s="148">
        <v>48</v>
      </c>
      <c r="I16" s="148">
        <v>22</v>
      </c>
      <c r="J16" s="148">
        <v>3</v>
      </c>
      <c r="K16" s="148">
        <v>6</v>
      </c>
      <c r="L16" s="148">
        <v>6</v>
      </c>
    </row>
    <row r="17" spans="1:14" ht="15" customHeight="1" x14ac:dyDescent="0.2">
      <c r="A17" s="552"/>
      <c r="B17" s="552"/>
      <c r="C17" s="552"/>
      <c r="D17" s="151" t="s">
        <v>966</v>
      </c>
      <c r="E17" s="157">
        <v>1192767</v>
      </c>
      <c r="F17" s="152" t="s">
        <v>785</v>
      </c>
      <c r="G17" s="148">
        <v>78</v>
      </c>
      <c r="H17" s="148">
        <v>42</v>
      </c>
      <c r="I17" s="148">
        <v>11</v>
      </c>
      <c r="J17" s="148">
        <v>6</v>
      </c>
      <c r="K17" s="148">
        <v>13</v>
      </c>
      <c r="L17" s="148">
        <v>6</v>
      </c>
    </row>
    <row r="18" spans="1:14" ht="15" customHeight="1" x14ac:dyDescent="0.2">
      <c r="A18" s="552"/>
      <c r="B18" s="552"/>
      <c r="C18" s="552"/>
      <c r="D18" s="151" t="s">
        <v>967</v>
      </c>
      <c r="E18" s="157">
        <v>2022330.2</v>
      </c>
      <c r="F18" s="152" t="s">
        <v>786</v>
      </c>
      <c r="G18" s="148">
        <v>108</v>
      </c>
      <c r="H18" s="148">
        <v>53</v>
      </c>
      <c r="I18" s="148">
        <v>8</v>
      </c>
      <c r="J18" s="148">
        <v>10</v>
      </c>
      <c r="K18" s="148">
        <v>16</v>
      </c>
      <c r="L18" s="148">
        <v>21</v>
      </c>
    </row>
    <row r="19" spans="1:14" ht="15" customHeight="1" x14ac:dyDescent="0.2">
      <c r="A19" s="552"/>
      <c r="B19" s="552"/>
      <c r="C19" s="552"/>
      <c r="D19" s="151" t="s">
        <v>968</v>
      </c>
      <c r="E19" s="157">
        <v>1097880</v>
      </c>
      <c r="F19" s="152" t="s">
        <v>787</v>
      </c>
      <c r="G19" s="148">
        <v>68</v>
      </c>
      <c r="H19" s="148">
        <v>35</v>
      </c>
      <c r="I19" s="148">
        <v>13</v>
      </c>
      <c r="J19" s="148">
        <v>3</v>
      </c>
      <c r="K19" s="148">
        <v>11</v>
      </c>
      <c r="L19" s="148">
        <v>6</v>
      </c>
    </row>
    <row r="20" spans="1:14" ht="15" customHeight="1" x14ac:dyDescent="0.2">
      <c r="A20" s="552"/>
      <c r="B20" s="552"/>
      <c r="C20" s="552"/>
      <c r="D20" s="151" t="s">
        <v>969</v>
      </c>
      <c r="E20" s="157">
        <v>882935</v>
      </c>
      <c r="F20" s="152" t="s">
        <v>935</v>
      </c>
      <c r="G20" s="148">
        <v>45</v>
      </c>
      <c r="H20" s="148">
        <v>23</v>
      </c>
      <c r="I20" s="148">
        <v>7</v>
      </c>
      <c r="J20" s="148">
        <v>4</v>
      </c>
      <c r="K20" s="148">
        <v>6</v>
      </c>
      <c r="L20" s="148">
        <v>5</v>
      </c>
    </row>
    <row r="21" spans="1:14" ht="15" customHeight="1" x14ac:dyDescent="0.2">
      <c r="A21" s="552"/>
      <c r="B21" s="552" t="s">
        <v>970</v>
      </c>
      <c r="C21" s="552" t="s">
        <v>971</v>
      </c>
      <c r="D21" s="151" t="s">
        <v>972</v>
      </c>
      <c r="E21" s="157">
        <v>6374555</v>
      </c>
      <c r="F21" s="152" t="s">
        <v>790</v>
      </c>
      <c r="G21" s="148">
        <v>414</v>
      </c>
      <c r="H21" s="148">
        <v>247</v>
      </c>
      <c r="I21" s="148">
        <v>49</v>
      </c>
      <c r="J21" s="148">
        <v>41</v>
      </c>
      <c r="K21" s="148">
        <v>49</v>
      </c>
      <c r="L21" s="148">
        <v>28</v>
      </c>
      <c r="N21" s="150"/>
    </row>
    <row r="22" spans="1:14" ht="15" customHeight="1" x14ac:dyDescent="0.2">
      <c r="A22" s="552"/>
      <c r="B22" s="552"/>
      <c r="C22" s="552"/>
      <c r="D22" s="151" t="s">
        <v>973</v>
      </c>
      <c r="E22" s="157">
        <v>2456406</v>
      </c>
      <c r="F22" s="152" t="s">
        <v>791</v>
      </c>
      <c r="G22" s="148">
        <v>171</v>
      </c>
      <c r="H22" s="148">
        <v>90</v>
      </c>
      <c r="I22" s="148">
        <v>14</v>
      </c>
      <c r="J22" s="148">
        <v>26</v>
      </c>
      <c r="K22" s="148">
        <v>29</v>
      </c>
      <c r="L22" s="148">
        <v>12</v>
      </c>
      <c r="N22" s="150"/>
    </row>
    <row r="23" spans="1:14" ht="15" customHeight="1" x14ac:dyDescent="0.2">
      <c r="A23" s="552"/>
      <c r="B23" s="552"/>
      <c r="C23" s="552"/>
      <c r="D23" s="151" t="s">
        <v>974</v>
      </c>
      <c r="E23" s="157">
        <v>799905</v>
      </c>
      <c r="F23" s="152" t="s">
        <v>792</v>
      </c>
      <c r="G23" s="148">
        <v>61</v>
      </c>
      <c r="H23" s="148">
        <v>37</v>
      </c>
      <c r="I23" s="148">
        <v>8</v>
      </c>
      <c r="J23" s="148">
        <v>5</v>
      </c>
      <c r="K23" s="148">
        <v>9</v>
      </c>
      <c r="L23" s="148">
        <v>2</v>
      </c>
      <c r="N23" s="150"/>
    </row>
    <row r="24" spans="1:14" ht="15" customHeight="1" x14ac:dyDescent="0.2">
      <c r="A24" s="552"/>
      <c r="B24" s="552"/>
      <c r="C24" s="552" t="s">
        <v>975</v>
      </c>
      <c r="D24" s="151" t="s">
        <v>976</v>
      </c>
      <c r="E24" s="157">
        <v>2407372</v>
      </c>
      <c r="F24" s="152" t="s">
        <v>793</v>
      </c>
      <c r="G24" s="148">
        <v>151</v>
      </c>
      <c r="H24" s="148">
        <v>85</v>
      </c>
      <c r="I24" s="148">
        <v>34</v>
      </c>
      <c r="J24" s="148">
        <v>2</v>
      </c>
      <c r="K24" s="148">
        <v>24</v>
      </c>
      <c r="L24" s="148">
        <v>6</v>
      </c>
      <c r="N24" s="150"/>
    </row>
    <row r="25" spans="1:14" ht="15" customHeight="1" x14ac:dyDescent="0.2">
      <c r="A25" s="552"/>
      <c r="B25" s="552"/>
      <c r="C25" s="552"/>
      <c r="D25" s="151" t="s">
        <v>977</v>
      </c>
      <c r="E25" s="157">
        <v>2484414</v>
      </c>
      <c r="F25" s="152" t="s">
        <v>794</v>
      </c>
      <c r="G25" s="148">
        <v>149</v>
      </c>
      <c r="H25" s="148">
        <v>93</v>
      </c>
      <c r="I25" s="148">
        <v>16</v>
      </c>
      <c r="J25" s="148">
        <v>7</v>
      </c>
      <c r="K25" s="148">
        <v>23</v>
      </c>
      <c r="L25" s="148">
        <v>10</v>
      </c>
    </row>
    <row r="26" spans="1:14" ht="15" customHeight="1" x14ac:dyDescent="0.2">
      <c r="A26" s="552"/>
      <c r="B26" s="552"/>
      <c r="C26" s="552"/>
      <c r="D26" s="151" t="s">
        <v>978</v>
      </c>
      <c r="E26" s="157">
        <v>1460990</v>
      </c>
      <c r="F26" s="152" t="s">
        <v>936</v>
      </c>
      <c r="G26" s="148">
        <v>78</v>
      </c>
      <c r="H26" s="148">
        <v>49</v>
      </c>
      <c r="I26" s="148">
        <v>8</v>
      </c>
      <c r="J26" s="148">
        <v>6</v>
      </c>
      <c r="K26" s="148">
        <v>11</v>
      </c>
      <c r="L26" s="148">
        <v>4</v>
      </c>
    </row>
    <row r="27" spans="1:14" ht="15" customHeight="1" x14ac:dyDescent="0.2">
      <c r="A27" s="552"/>
      <c r="B27" s="552"/>
      <c r="C27" s="552"/>
      <c r="D27" s="151" t="s">
        <v>979</v>
      </c>
      <c r="E27" s="157">
        <v>1412118</v>
      </c>
      <c r="F27" s="152" t="s">
        <v>796</v>
      </c>
      <c r="G27" s="148">
        <v>73</v>
      </c>
      <c r="H27" s="148">
        <v>44</v>
      </c>
      <c r="I27" s="148">
        <v>13</v>
      </c>
      <c r="J27" s="148">
        <v>4</v>
      </c>
      <c r="K27" s="148">
        <v>5</v>
      </c>
      <c r="L27" s="148">
        <v>7</v>
      </c>
    </row>
    <row r="28" spans="1:14" ht="15" customHeight="1" x14ac:dyDescent="0.2">
      <c r="A28" s="552"/>
      <c r="B28" s="552"/>
      <c r="C28" s="552"/>
      <c r="D28" s="151" t="s">
        <v>980</v>
      </c>
      <c r="E28" s="157">
        <v>1496861</v>
      </c>
      <c r="F28" s="152" t="s">
        <v>797</v>
      </c>
      <c r="G28" s="148">
        <v>87</v>
      </c>
      <c r="H28" s="148">
        <v>44</v>
      </c>
      <c r="I28" s="148">
        <v>17</v>
      </c>
      <c r="J28" s="148">
        <v>6</v>
      </c>
      <c r="K28" s="148">
        <v>17</v>
      </c>
      <c r="L28" s="148">
        <v>3</v>
      </c>
    </row>
    <row r="29" spans="1:14" ht="15" customHeight="1" x14ac:dyDescent="0.2">
      <c r="A29" s="552"/>
      <c r="B29" s="552"/>
      <c r="C29" s="552"/>
      <c r="D29" s="151" t="s">
        <v>981</v>
      </c>
      <c r="E29" s="157">
        <v>912127</v>
      </c>
      <c r="F29" s="152" t="s">
        <v>937</v>
      </c>
      <c r="G29" s="148">
        <v>55</v>
      </c>
      <c r="H29" s="148">
        <v>38</v>
      </c>
      <c r="I29" s="148">
        <v>7</v>
      </c>
      <c r="J29" s="148">
        <v>3</v>
      </c>
      <c r="K29" s="148">
        <v>5</v>
      </c>
      <c r="L29" s="148">
        <v>2</v>
      </c>
    </row>
    <row r="30" spans="1:14" ht="15" customHeight="1" x14ac:dyDescent="0.2">
      <c r="A30" s="552"/>
      <c r="B30" s="552"/>
      <c r="C30" s="552" t="s">
        <v>982</v>
      </c>
      <c r="D30" s="151" t="s">
        <v>983</v>
      </c>
      <c r="E30" s="157">
        <v>2327865</v>
      </c>
      <c r="F30" s="152" t="s">
        <v>799</v>
      </c>
      <c r="G30" s="148">
        <v>138</v>
      </c>
      <c r="H30" s="148">
        <v>82</v>
      </c>
      <c r="I30" s="148">
        <v>13</v>
      </c>
      <c r="J30" s="148">
        <v>8</v>
      </c>
      <c r="K30" s="148">
        <v>24</v>
      </c>
      <c r="L30" s="148">
        <v>11</v>
      </c>
    </row>
    <row r="31" spans="1:14" ht="15" customHeight="1" x14ac:dyDescent="0.2">
      <c r="A31" s="552"/>
      <c r="B31" s="552"/>
      <c r="C31" s="552"/>
      <c r="D31" s="151" t="s">
        <v>984</v>
      </c>
      <c r="E31" s="157">
        <v>1056001</v>
      </c>
      <c r="F31" s="152" t="s">
        <v>800</v>
      </c>
      <c r="G31" s="148">
        <v>47</v>
      </c>
      <c r="H31" s="148">
        <v>33</v>
      </c>
      <c r="I31" s="148">
        <v>8</v>
      </c>
      <c r="J31" s="148">
        <v>0</v>
      </c>
      <c r="K31" s="148">
        <v>4</v>
      </c>
      <c r="L31" s="148">
        <v>2</v>
      </c>
    </row>
    <row r="32" spans="1:14" ht="15" customHeight="1" x14ac:dyDescent="0.2">
      <c r="A32" s="552"/>
      <c r="B32" s="552"/>
      <c r="C32" s="552"/>
      <c r="D32" s="151" t="s">
        <v>985</v>
      </c>
      <c r="E32" s="157">
        <v>1734969</v>
      </c>
      <c r="F32" s="152" t="s">
        <v>801</v>
      </c>
      <c r="G32" s="148">
        <v>107</v>
      </c>
      <c r="H32" s="148">
        <v>42</v>
      </c>
      <c r="I32" s="148">
        <v>3</v>
      </c>
      <c r="J32" s="148">
        <v>15</v>
      </c>
      <c r="K32" s="148">
        <v>22</v>
      </c>
      <c r="L32" s="148">
        <v>25</v>
      </c>
    </row>
    <row r="33" spans="1:12" ht="15" customHeight="1" x14ac:dyDescent="0.2">
      <c r="A33" s="552"/>
      <c r="B33" s="552"/>
      <c r="C33" s="552"/>
      <c r="D33" s="151" t="s">
        <v>986</v>
      </c>
      <c r="E33" s="157">
        <v>964455</v>
      </c>
      <c r="F33" s="152" t="s">
        <v>802</v>
      </c>
      <c r="G33" s="148">
        <v>57</v>
      </c>
      <c r="H33" s="148">
        <v>39</v>
      </c>
      <c r="I33" s="148">
        <v>3</v>
      </c>
      <c r="J33" s="148">
        <v>6</v>
      </c>
      <c r="K33" s="148">
        <v>6</v>
      </c>
      <c r="L33" s="148">
        <v>3</v>
      </c>
    </row>
    <row r="34" spans="1:12" ht="15" customHeight="1" x14ac:dyDescent="0.2">
      <c r="A34" s="552"/>
      <c r="B34" s="552" t="s">
        <v>987</v>
      </c>
      <c r="C34" s="552" t="s">
        <v>988</v>
      </c>
      <c r="D34" s="151" t="s">
        <v>989</v>
      </c>
      <c r="E34" s="157">
        <v>2027409</v>
      </c>
      <c r="F34" s="152" t="s">
        <v>803</v>
      </c>
      <c r="G34" s="148">
        <v>135</v>
      </c>
      <c r="H34" s="148">
        <v>61</v>
      </c>
      <c r="I34" s="148">
        <v>18</v>
      </c>
      <c r="J34" s="148">
        <v>13</v>
      </c>
      <c r="K34" s="148">
        <v>32</v>
      </c>
      <c r="L34" s="148">
        <v>11</v>
      </c>
    </row>
    <row r="35" spans="1:12" ht="15" customHeight="1" x14ac:dyDescent="0.2">
      <c r="A35" s="552"/>
      <c r="B35" s="552"/>
      <c r="C35" s="552"/>
      <c r="D35" s="151" t="s">
        <v>990</v>
      </c>
      <c r="E35" s="157">
        <v>1694380</v>
      </c>
      <c r="F35" s="152" t="s">
        <v>804</v>
      </c>
      <c r="G35" s="148">
        <v>88</v>
      </c>
      <c r="H35" s="148">
        <v>76</v>
      </c>
      <c r="I35" s="148">
        <v>0</v>
      </c>
      <c r="J35" s="148">
        <v>6</v>
      </c>
      <c r="K35" s="148">
        <v>5</v>
      </c>
      <c r="L35" s="148">
        <v>1</v>
      </c>
    </row>
    <row r="36" spans="1:12" ht="15" customHeight="1" x14ac:dyDescent="0.2">
      <c r="A36" s="552"/>
      <c r="B36" s="552"/>
      <c r="C36" s="552"/>
      <c r="D36" s="151" t="s">
        <v>991</v>
      </c>
      <c r="E36" s="157">
        <v>602896.5</v>
      </c>
      <c r="F36" s="152" t="s">
        <v>938</v>
      </c>
      <c r="G36" s="148">
        <v>28</v>
      </c>
      <c r="H36" s="148">
        <v>20</v>
      </c>
      <c r="I36" s="148">
        <v>0</v>
      </c>
      <c r="J36" s="148">
        <v>5</v>
      </c>
      <c r="K36" s="148">
        <v>0</v>
      </c>
      <c r="L36" s="148">
        <v>3</v>
      </c>
    </row>
    <row r="37" spans="1:12" ht="15" customHeight="1" x14ac:dyDescent="0.2">
      <c r="A37" s="552"/>
      <c r="B37" s="552"/>
      <c r="C37" s="552" t="s">
        <v>992</v>
      </c>
      <c r="D37" s="151" t="s">
        <v>993</v>
      </c>
      <c r="E37" s="157">
        <v>1343935</v>
      </c>
      <c r="F37" s="152" t="s">
        <v>939</v>
      </c>
      <c r="G37" s="148">
        <v>79</v>
      </c>
      <c r="H37" s="148">
        <v>68</v>
      </c>
      <c r="I37" s="148">
        <v>1</v>
      </c>
      <c r="J37" s="148">
        <v>4</v>
      </c>
      <c r="K37" s="148">
        <v>6</v>
      </c>
      <c r="L37" s="148">
        <v>0</v>
      </c>
    </row>
    <row r="38" spans="1:12" ht="15" customHeight="1" x14ac:dyDescent="0.2">
      <c r="A38" s="552"/>
      <c r="B38" s="552"/>
      <c r="C38" s="552"/>
      <c r="D38" s="151" t="s">
        <v>994</v>
      </c>
      <c r="E38" s="157">
        <v>915935</v>
      </c>
      <c r="F38" s="152" t="s">
        <v>807</v>
      </c>
      <c r="G38" s="148">
        <v>50</v>
      </c>
      <c r="H38" s="148">
        <v>34</v>
      </c>
      <c r="I38" s="148">
        <v>3</v>
      </c>
      <c r="J38" s="148">
        <v>7</v>
      </c>
      <c r="K38" s="148">
        <v>5</v>
      </c>
      <c r="L38" s="148">
        <v>1</v>
      </c>
    </row>
    <row r="39" spans="1:12" ht="15" customHeight="1" x14ac:dyDescent="0.2">
      <c r="A39" s="552"/>
      <c r="B39" s="552"/>
      <c r="C39" s="552"/>
      <c r="D39" s="151" t="s">
        <v>995</v>
      </c>
      <c r="E39" s="157">
        <v>683731</v>
      </c>
      <c r="F39" s="152" t="s">
        <v>808</v>
      </c>
      <c r="G39" s="148">
        <v>36</v>
      </c>
      <c r="H39" s="148">
        <v>31</v>
      </c>
      <c r="I39" s="148">
        <v>1</v>
      </c>
      <c r="J39" s="148">
        <v>2</v>
      </c>
      <c r="K39" s="148">
        <v>2</v>
      </c>
      <c r="L39" s="148">
        <v>0</v>
      </c>
    </row>
    <row r="40" spans="1:12" ht="15" customHeight="1" x14ac:dyDescent="0.2">
      <c r="A40" s="552"/>
      <c r="B40" s="552"/>
      <c r="C40" s="552"/>
      <c r="D40" s="151" t="s">
        <v>996</v>
      </c>
      <c r="E40" s="157">
        <v>545885</v>
      </c>
      <c r="F40" s="152" t="s">
        <v>809</v>
      </c>
      <c r="G40" s="148">
        <v>26</v>
      </c>
      <c r="H40" s="148">
        <v>21</v>
      </c>
      <c r="I40" s="148">
        <v>1</v>
      </c>
      <c r="J40" s="148">
        <v>1</v>
      </c>
      <c r="K40" s="148">
        <v>2</v>
      </c>
      <c r="L40" s="148">
        <v>1</v>
      </c>
    </row>
    <row r="41" spans="1:12" ht="15" customHeight="1" x14ac:dyDescent="0.2">
      <c r="A41" s="552"/>
      <c r="B41" s="552"/>
      <c r="C41" s="552"/>
      <c r="D41" s="151" t="s">
        <v>997</v>
      </c>
      <c r="E41" s="157">
        <v>311799</v>
      </c>
      <c r="F41" s="152" t="s">
        <v>810</v>
      </c>
      <c r="G41" s="148">
        <v>14</v>
      </c>
      <c r="H41" s="148">
        <v>12</v>
      </c>
      <c r="I41" s="148">
        <v>2</v>
      </c>
      <c r="J41" s="148">
        <v>0</v>
      </c>
      <c r="K41" s="148">
        <v>0</v>
      </c>
      <c r="L41" s="148">
        <v>0</v>
      </c>
    </row>
    <row r="42" spans="1:12" ht="15" customHeight="1" x14ac:dyDescent="0.2">
      <c r="A42" s="552"/>
      <c r="B42" s="552"/>
      <c r="C42" s="552"/>
      <c r="D42" s="151" t="s">
        <v>998</v>
      </c>
      <c r="E42" s="157">
        <v>433317</v>
      </c>
      <c r="F42" s="152" t="s">
        <v>811</v>
      </c>
      <c r="G42" s="148">
        <v>26</v>
      </c>
      <c r="H42" s="148">
        <v>22</v>
      </c>
      <c r="I42" s="148">
        <v>0</v>
      </c>
      <c r="J42" s="148">
        <v>1</v>
      </c>
      <c r="K42" s="148">
        <v>2</v>
      </c>
      <c r="L42" s="148">
        <v>1</v>
      </c>
    </row>
    <row r="43" spans="1:12" ht="15" customHeight="1" x14ac:dyDescent="0.2">
      <c r="A43" s="552"/>
      <c r="B43" s="552"/>
      <c r="C43" s="552"/>
      <c r="D43" s="151" t="s">
        <v>999</v>
      </c>
      <c r="E43" s="157">
        <v>374226</v>
      </c>
      <c r="F43" s="152" t="s">
        <v>812</v>
      </c>
      <c r="G43" s="148">
        <v>19</v>
      </c>
      <c r="H43" s="148">
        <v>13</v>
      </c>
      <c r="I43" s="148">
        <v>1</v>
      </c>
      <c r="J43" s="148">
        <v>4</v>
      </c>
      <c r="K43" s="148">
        <v>0</v>
      </c>
      <c r="L43" s="148">
        <v>1</v>
      </c>
    </row>
    <row r="44" spans="1:12" ht="15" customHeight="1" x14ac:dyDescent="0.2">
      <c r="A44" s="552"/>
      <c r="B44" s="552"/>
      <c r="C44" s="552" t="s">
        <v>1000</v>
      </c>
      <c r="D44" s="151" t="s">
        <v>1001</v>
      </c>
      <c r="E44" s="157">
        <v>538749</v>
      </c>
      <c r="F44" s="152" t="s">
        <v>813</v>
      </c>
      <c r="G44" s="148">
        <v>27</v>
      </c>
      <c r="H44" s="148">
        <v>20</v>
      </c>
      <c r="I44" s="148">
        <v>0</v>
      </c>
      <c r="J44" s="148">
        <v>3</v>
      </c>
      <c r="K44" s="148">
        <v>3</v>
      </c>
      <c r="L44" s="148">
        <v>1</v>
      </c>
    </row>
    <row r="45" spans="1:12" ht="15" customHeight="1" x14ac:dyDescent="0.2">
      <c r="A45" s="552"/>
      <c r="B45" s="552"/>
      <c r="C45" s="552"/>
      <c r="D45" s="151" t="s">
        <v>1002</v>
      </c>
      <c r="E45" s="157">
        <v>1387918</v>
      </c>
      <c r="F45" s="152" t="s">
        <v>814</v>
      </c>
      <c r="G45" s="148">
        <v>64</v>
      </c>
      <c r="H45" s="148">
        <v>32</v>
      </c>
      <c r="I45" s="148">
        <v>22</v>
      </c>
      <c r="J45" s="148">
        <v>0</v>
      </c>
      <c r="K45" s="148">
        <v>6</v>
      </c>
      <c r="L45" s="148">
        <v>4</v>
      </c>
    </row>
    <row r="46" spans="1:12" ht="15" customHeight="1" x14ac:dyDescent="0.2">
      <c r="A46" s="552"/>
      <c r="B46" s="552"/>
      <c r="C46" s="552"/>
      <c r="D46" s="151" t="s">
        <v>1003</v>
      </c>
      <c r="E46" s="157">
        <v>298223</v>
      </c>
      <c r="F46" s="152" t="s">
        <v>815</v>
      </c>
      <c r="G46" s="148">
        <v>14</v>
      </c>
      <c r="H46" s="148">
        <v>13</v>
      </c>
      <c r="I46" s="148">
        <v>0</v>
      </c>
      <c r="J46" s="148">
        <v>0</v>
      </c>
      <c r="K46" s="148">
        <v>1</v>
      </c>
      <c r="L46" s="148">
        <v>0</v>
      </c>
    </row>
    <row r="47" spans="1:12" ht="15" customHeight="1" x14ac:dyDescent="0.2">
      <c r="A47" s="552"/>
      <c r="B47" s="552"/>
      <c r="C47" s="552"/>
      <c r="D47" s="151" t="s">
        <v>1004</v>
      </c>
      <c r="E47" s="157">
        <v>330921</v>
      </c>
      <c r="F47" s="152" t="s">
        <v>816</v>
      </c>
      <c r="G47" s="148">
        <v>18</v>
      </c>
      <c r="H47" s="148">
        <v>14</v>
      </c>
      <c r="I47" s="148">
        <v>0</v>
      </c>
      <c r="J47" s="148">
        <v>2</v>
      </c>
      <c r="K47" s="148">
        <v>2</v>
      </c>
      <c r="L47" s="148">
        <v>0</v>
      </c>
    </row>
    <row r="48" spans="1:12" ht="15" customHeight="1" x14ac:dyDescent="0.2">
      <c r="A48" s="552"/>
      <c r="B48" s="552"/>
      <c r="C48" s="552"/>
      <c r="D48" s="151" t="s">
        <v>1005</v>
      </c>
      <c r="E48" s="157">
        <v>315398</v>
      </c>
      <c r="F48" s="152" t="s">
        <v>817</v>
      </c>
      <c r="G48" s="148">
        <v>20</v>
      </c>
      <c r="H48" s="148">
        <v>14</v>
      </c>
      <c r="I48" s="148">
        <v>1</v>
      </c>
      <c r="J48" s="148">
        <v>3</v>
      </c>
      <c r="K48" s="148">
        <v>1</v>
      </c>
      <c r="L48" s="148">
        <v>1</v>
      </c>
    </row>
    <row r="49" spans="1:12" ht="15" customHeight="1" x14ac:dyDescent="0.2">
      <c r="A49" s="552"/>
      <c r="B49" s="552"/>
      <c r="C49" s="552"/>
      <c r="D49" s="151" t="s">
        <v>1006</v>
      </c>
      <c r="E49" s="157">
        <v>602967</v>
      </c>
      <c r="F49" s="152" t="s">
        <v>818</v>
      </c>
      <c r="G49" s="148">
        <v>33</v>
      </c>
      <c r="H49" s="148">
        <v>25</v>
      </c>
      <c r="I49" s="148">
        <v>0</v>
      </c>
      <c r="J49" s="148">
        <v>3</v>
      </c>
      <c r="K49" s="148">
        <v>3</v>
      </c>
      <c r="L49" s="148">
        <v>2</v>
      </c>
    </row>
    <row r="50" spans="1:12" ht="15" customHeight="1" x14ac:dyDescent="0.2">
      <c r="A50" s="552"/>
      <c r="B50" s="552"/>
      <c r="C50" s="552"/>
      <c r="D50" s="151" t="s">
        <v>1007</v>
      </c>
      <c r="E50" s="157">
        <v>459331</v>
      </c>
      <c r="F50" s="152" t="s">
        <v>819</v>
      </c>
      <c r="G50" s="148">
        <v>23</v>
      </c>
      <c r="H50" s="148">
        <v>17</v>
      </c>
      <c r="I50" s="148">
        <v>0</v>
      </c>
      <c r="J50" s="148">
        <v>3</v>
      </c>
      <c r="K50" s="148">
        <v>1</v>
      </c>
      <c r="L50" s="148">
        <v>2</v>
      </c>
    </row>
    <row r="51" spans="1:12" ht="15" customHeight="1" x14ac:dyDescent="0.2">
      <c r="A51" s="149"/>
      <c r="B51" s="149"/>
      <c r="C51" s="149"/>
      <c r="D51" s="154" t="s">
        <v>1008</v>
      </c>
      <c r="E51" s="157">
        <v>4959447</v>
      </c>
      <c r="F51" s="152" t="s">
        <v>789</v>
      </c>
      <c r="G51" s="148">
        <v>211</v>
      </c>
      <c r="H51" s="148">
        <v>7</v>
      </c>
      <c r="I51" s="148">
        <v>35</v>
      </c>
      <c r="J51" s="148">
        <v>44</v>
      </c>
      <c r="K51" s="148">
        <v>54</v>
      </c>
      <c r="L51" s="148">
        <v>71</v>
      </c>
    </row>
    <row r="52" spans="1:12" ht="17.100000000000001" customHeight="1" x14ac:dyDescent="0.2">
      <c r="A52" s="149"/>
      <c r="B52" s="149"/>
      <c r="C52" s="149"/>
      <c r="D52" s="155" t="s">
        <v>1009</v>
      </c>
      <c r="E52" s="157">
        <v>1029320</v>
      </c>
      <c r="F52" s="152" t="s">
        <v>820</v>
      </c>
      <c r="G52" s="148">
        <v>29</v>
      </c>
      <c r="H52" s="148">
        <v>0</v>
      </c>
      <c r="I52" s="148">
        <v>0</v>
      </c>
      <c r="J52" s="148">
        <v>22</v>
      </c>
      <c r="K52" s="148">
        <v>5</v>
      </c>
      <c r="L52" s="148">
        <v>2</v>
      </c>
    </row>
    <row r="53" spans="1:12" x14ac:dyDescent="0.2">
      <c r="G53" s="147"/>
      <c r="H53" s="147"/>
      <c r="I53" s="147"/>
      <c r="J53" s="147"/>
      <c r="K53" s="147"/>
      <c r="L53" s="147"/>
    </row>
    <row r="54" spans="1:12" x14ac:dyDescent="0.2">
      <c r="A54" s="156"/>
    </row>
    <row r="57" spans="1:12" x14ac:dyDescent="0.2">
      <c r="E57" s="158"/>
    </row>
    <row r="58" spans="1:12" x14ac:dyDescent="0.2">
      <c r="D58" s="147"/>
    </row>
  </sheetData>
  <mergeCells count="14">
    <mergeCell ref="G4:L4"/>
    <mergeCell ref="A6:A50"/>
    <mergeCell ref="B6:B20"/>
    <mergeCell ref="C6:C9"/>
    <mergeCell ref="C10:C13"/>
    <mergeCell ref="C14:C20"/>
    <mergeCell ref="B21:B33"/>
    <mergeCell ref="C21:C23"/>
    <mergeCell ref="C24:C29"/>
    <mergeCell ref="C30:C33"/>
    <mergeCell ref="B34:B50"/>
    <mergeCell ref="C34:C36"/>
    <mergeCell ref="C37:C43"/>
    <mergeCell ref="C44:C50"/>
  </mergeCells>
  <hyperlinks>
    <hyperlink ref="D6" r:id="rId1" display="https://www.sav.sk/?lang=sk&amp;doc=ins-org-ins&amp;institute_no=3" xr:uid="{221CAC08-E0D0-40AD-8750-EBDFD5E1AF33}"/>
    <hyperlink ref="D7" r:id="rId2" display="https://www.sav.sk/?lang=sk&amp;doc=ins-org-ins&amp;institute_no=14" xr:uid="{A0235F17-5EA0-4345-A9A0-C1636367FA1A}"/>
    <hyperlink ref="D8" r:id="rId3" display="https://www.sav.sk/?lang=sk&amp;doc=ins-org-ins&amp;institute_no=49" xr:uid="{52AB91C8-05FE-41D3-9B68-46C605B92255}"/>
    <hyperlink ref="D9" r:id="rId4" display="https://www.sav.sk/?lang=sk&amp;doc=ins-org-ins&amp;institute_no=192" xr:uid="{63CA02DB-DBB5-4AF2-808D-F6747D2FA1F3}"/>
    <hyperlink ref="D10" r:id="rId5" display="https://www.sav.sk/?lang=sk&amp;doc=ins-org-ins&amp;institute_no=215" xr:uid="{9AB27EB4-5FBC-4480-AB77-160E2F3ABAAA}"/>
    <hyperlink ref="D11" r:id="rId6" display="https://www.sav.sk/?lang=sk&amp;doc=ins-org-ins&amp;institute_no=12" xr:uid="{BD98AD12-3002-4E5F-ABAE-31F0E769C613}"/>
    <hyperlink ref="D12" r:id="rId7" display="https://www.sav.sk/?lang=sk&amp;doc=ins-org-ins&amp;institute_no=27" xr:uid="{0763D557-6675-4376-8412-E9C63B80DC9F}"/>
    <hyperlink ref="D13" r:id="rId8" display="https://www.sav.sk/?lang=sk&amp;doc=ins-org-ins&amp;institute_no=77" xr:uid="{9F52604E-2EBE-4B6B-AFFB-089BD774F1A4}"/>
    <hyperlink ref="D14" r:id="rId9" display="https://www.sav.sk/?lang=sk&amp;doc=ins-org-ins&amp;institute_no=9" xr:uid="{02E5B887-20B3-493B-9D50-19392CBA15DE}"/>
    <hyperlink ref="D15" r:id="rId10" display="https://www.sav.sk/?lang=sk&amp;doc=ins-org-ins&amp;institute_no=78" xr:uid="{B9B9DBC0-F86F-4295-AC05-26D31F703E7B}"/>
    <hyperlink ref="D16" r:id="rId11" display="https://www.sav.sk/?lang=sk&amp;doc=ins-org-ins&amp;institute_no=60" xr:uid="{4D78562D-7502-4A99-827E-191825B88CCF}"/>
    <hyperlink ref="D17" r:id="rId12" display="https://www.sav.sk/?lang=sk&amp;doc=ins-org-ins&amp;institute_no=52" xr:uid="{657422BD-38FB-4C4A-80E9-A2159B6A051D}"/>
    <hyperlink ref="D18" r:id="rId13" display="https://www.sav.sk/?lang=sk&amp;doc=ins-org-ins&amp;institute_no=53" xr:uid="{807D95EC-A21E-47D6-92A5-42BDDDB5ED14}"/>
    <hyperlink ref="D19" r:id="rId14" display="https://www.sav.sk/?lang=sk&amp;doc=ins-org-ins&amp;institute_no=54" xr:uid="{A0F6B9B1-D197-449E-9898-43B02A41DF3C}"/>
    <hyperlink ref="D20" r:id="rId15" display="https://www.sav.sk/?lang=sk&amp;doc=ins-org-ins&amp;institute_no=65" xr:uid="{1403F827-393D-4FEF-93B5-970773D7774F}"/>
    <hyperlink ref="D21" r:id="rId16" display="https://www.sav.sk/?lang=sk&amp;doc=ins-org-ins&amp;institute_no=198" xr:uid="{23DD261B-FFD8-4026-ADB5-CD021CE168F1}"/>
    <hyperlink ref="D22" r:id="rId17" display="https://www.sav.sk/?lang=sk&amp;doc=ins-org-ins&amp;institute_no=221" xr:uid="{B5DCB6A5-E992-4EB3-8500-ACFAD1458968}"/>
    <hyperlink ref="D23" r:id="rId18" display="https://www.sav.sk/?lang=sk&amp;doc=ins-org-ins&amp;institute_no=28" xr:uid="{F87F11C9-B9A6-4EF9-8C67-B3446121371E}"/>
    <hyperlink ref="D24" r:id="rId19" display="https://www.sav.sk/?lang=sk&amp;doc=ins-org-ins&amp;institute_no=216" xr:uid="{4A58A5B9-2EC7-4F30-8194-16FB5E482DD7}"/>
    <hyperlink ref="D25" r:id="rId20" display="https://www.sav.sk/?lang=sk&amp;doc=ins-org-ins&amp;institute_no=6" xr:uid="{09982C60-E25B-4293-B77C-B4EFE08535D9}"/>
    <hyperlink ref="D26" r:id="rId21" display="https://www.sav.sk/?lang=sk&amp;doc=ins-org-ins&amp;institute_no=36" xr:uid="{FF9B2F62-93A7-4D76-8A48-70E1617FEA2B}"/>
    <hyperlink ref="D27" r:id="rId22" display="https://www.sav.sk/?lang=sk&amp;doc=ins-org-ins&amp;institute_no=56" xr:uid="{51D04943-BA17-45EA-A197-96E35F08933E}"/>
    <hyperlink ref="D28" r:id="rId23" display="https://www.sav.sk/?lang=sk&amp;doc=ins-org-ins&amp;institute_no=61" xr:uid="{8024F8F1-F4BE-4AC5-906F-DF381E4FA0D5}"/>
    <hyperlink ref="D29" r:id="rId24" display="https://www.sav.sk/?lang=sk&amp;doc=ins-org-ins&amp;institute_no=68" xr:uid="{989F42A2-2E4C-4FAD-998A-0CE44ECA55A8}"/>
    <hyperlink ref="D30" r:id="rId25" display="https://www.sav.sk/?lang=sk&amp;doc=ins-org-ins&amp;institute_no=211" xr:uid="{4524227A-764F-4CC3-9284-D850D32DC1D3}"/>
    <hyperlink ref="D31" r:id="rId26" display="https://www.sav.sk/?lang=sk&amp;doc=ins-org-ins&amp;institute_no=76" xr:uid="{E7BC0E96-F0D2-4487-9635-CD33F6B6583C}"/>
    <hyperlink ref="D32" r:id="rId27" display="https://www.sav.sk/?lang=sk&amp;doc=ins-org-ins&amp;institute_no=39" xr:uid="{63A19BB7-7092-4668-910E-4B1D6C7971D6}"/>
    <hyperlink ref="D33" r:id="rId28" display="https://www.sav.sk/?lang=sk&amp;doc=ins-org-ins&amp;institute_no=50" xr:uid="{99F06676-633B-4631-8127-B7FBAB2C543E}"/>
    <hyperlink ref="D34" r:id="rId29" display="https://www.sav.sk/?lang=sk&amp;doc=ins-org-ins&amp;institute_no=2" xr:uid="{4F27FED1-2425-4A44-A3CE-E717A7263B74}"/>
    <hyperlink ref="D35" r:id="rId30" display="https://www.sav.sk/?lang=sk&amp;doc=ins-org-ins&amp;institute_no=18" xr:uid="{A1E06141-BAA5-491A-BF7B-D6FACD653FA7}"/>
    <hyperlink ref="D36" r:id="rId31" display="https://www.sav.sk/?lang=sk&amp;doc=ins-org-ins&amp;institute_no=40" xr:uid="{CFA1F521-F75F-438A-AB4F-330D5F2F1318}"/>
    <hyperlink ref="D37" r:id="rId32" display="https://www.sav.sk/?lang=sk&amp;doc=ins-org-ins&amp;institute_no=199" xr:uid="{6B7D35DC-3265-4BA2-A98C-F9A7A9041711}"/>
    <hyperlink ref="D38" r:id="rId33" display="https://www.sav.sk/?lang=sk&amp;doc=ins-org-ins&amp;institute_no=8" xr:uid="{FCACEDF4-D30F-4CAC-A685-E0C58FE4A30A}"/>
    <hyperlink ref="D39" r:id="rId34" display="https://www.sav.sk/?lang=sk&amp;doc=ins-org-ins&amp;institute_no=11" xr:uid="{634927EA-F556-40A5-AC99-AD72FCB7DEB5}"/>
    <hyperlink ref="D40" r:id="rId35" display="https://www.sav.sk/?lang=sk&amp;doc=ins-org-ins&amp;institute_no=33" xr:uid="{ADD7FD7C-8ECA-4FDE-ABCA-895CF292A58C}"/>
    <hyperlink ref="D41" r:id="rId36" display="https://www.sav.sk/?lang=sk&amp;doc=ins-org-ins&amp;institute_no=30" xr:uid="{B4B9E418-164D-476B-AB68-E99DC60E2BBE}"/>
    <hyperlink ref="D42" r:id="rId37" display="https://www.sav.sk/?lang=sk&amp;doc=ins-org-ins&amp;institute_no=64" xr:uid="{FDC73741-27EF-42D0-9069-EF6840889493}"/>
    <hyperlink ref="D43" r:id="rId38" display="https://www.sav.sk/?lang=sk&amp;doc=ins-org-ins&amp;institute_no=25" xr:uid="{8B33A6B7-872F-4294-ACE0-6AC2D870D12B}"/>
    <hyperlink ref="D44" r:id="rId39" display="https://www.sav.sk/?lang=sk&amp;doc=ins-org-ins&amp;institute_no=225" xr:uid="{3F62239B-E875-4303-A3C0-417A15E4D600}"/>
    <hyperlink ref="D45" r:id="rId40" display="https://www.sav.sk/?lang=sk&amp;doc=ins-org-ins&amp;institute_no=21" xr:uid="{784E058A-F912-443C-A8CF-46036B2CD8C4}"/>
    <hyperlink ref="D46" r:id="rId41" display="https://www.sav.sk/?lang=sk&amp;doc=ins-org-ins&amp;institute_no=32" xr:uid="{E606291E-BDDD-4164-90F7-BCE5E3DF230C}"/>
    <hyperlink ref="D47" r:id="rId42" display="https://www.sav.sk/?lang=sk&amp;doc=ins-org-ins&amp;institute_no=48" xr:uid="{E0AA31F7-2F47-4DF2-9B4B-99D3A1CDA232}"/>
    <hyperlink ref="D48" r:id="rId43" display="https://www.sav.sk/?lang=sk&amp;doc=ins-org-ins&amp;institute_no=24" xr:uid="{441A7057-5C7C-46B7-9B1B-E2D53C1BF258}"/>
    <hyperlink ref="D49" r:id="rId44" display="https://www.sav.sk/?lang=sk&amp;doc=ins-org-ins&amp;institute_no=63" xr:uid="{B2C55D59-4417-415D-83D1-98CC8770D429}"/>
    <hyperlink ref="D50" r:id="rId45" display="https://www.sav.sk/?lang=sk&amp;doc=ins-org-ins&amp;institute_no=66" xr:uid="{E83EBAC7-8BAB-49F0-9F73-6A928DE2D4BB}"/>
  </hyperlinks>
  <pageMargins left="0.7" right="0.7" top="0.75" bottom="0.75" header="0.3" footer="0.3"/>
  <pageSetup orientation="portrait" r:id="rId46"/>
  <drawing r:id="rId47"/>
  <legacyDrawing r:id="rId48"/>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C7F9C-950F-468D-A975-EE81EB224112}">
  <dimension ref="A1:F50"/>
  <sheetViews>
    <sheetView zoomScaleNormal="100" workbookViewId="0">
      <pane ySplit="4" topLeftCell="A5" activePane="bottomLeft" state="frozen"/>
      <selection pane="bottomLeft"/>
    </sheetView>
  </sheetViews>
  <sheetFormatPr defaultColWidth="9.140625" defaultRowHeight="12.75" x14ac:dyDescent="0.2"/>
  <cols>
    <col min="1" max="1" width="9.85546875" style="76" customWidth="1"/>
    <col min="2" max="2" width="13.5703125" style="76" customWidth="1"/>
    <col min="3" max="3" width="9.7109375" style="76" customWidth="1"/>
    <col min="4" max="4" width="9.28515625" style="76" customWidth="1"/>
    <col min="5" max="5" width="9.42578125" style="159" customWidth="1"/>
    <col min="6" max="6" width="10.5703125" style="98" customWidth="1"/>
    <col min="7" max="7" width="9.42578125" style="76" customWidth="1"/>
    <col min="8" max="8" width="9.7109375" style="76" customWidth="1"/>
    <col min="9" max="9" width="10" style="76" customWidth="1"/>
    <col min="10" max="10" width="11.85546875" style="76" customWidth="1"/>
    <col min="11" max="11" width="11.140625" style="76" customWidth="1"/>
    <col min="12" max="12" width="10.140625" style="76" customWidth="1"/>
    <col min="13" max="13" width="9.42578125" style="76" customWidth="1"/>
    <col min="14" max="14" width="10.42578125" style="76" customWidth="1"/>
    <col min="15" max="15" width="9.42578125" style="76" customWidth="1"/>
    <col min="16" max="16" width="10" style="76" customWidth="1"/>
    <col min="17" max="17" width="9.85546875" style="76" customWidth="1"/>
    <col min="18" max="18" width="11.140625" style="76" customWidth="1"/>
    <col min="19" max="20" width="9.42578125" style="76" customWidth="1"/>
    <col min="21" max="21" width="9.140625" style="76"/>
    <col min="22" max="22" width="9.5703125" style="76" customWidth="1"/>
    <col min="23" max="23" width="10.7109375" style="76" customWidth="1"/>
    <col min="24" max="26" width="9.140625" style="76"/>
    <col min="27" max="27" width="10.42578125" style="76" customWidth="1"/>
    <col min="28" max="28" width="9.140625" style="76"/>
    <col min="29" max="29" width="9.85546875" style="76" customWidth="1"/>
    <col min="30" max="16384" width="9.140625" style="76"/>
  </cols>
  <sheetData>
    <row r="1" spans="1:6" x14ac:dyDescent="0.2">
      <c r="A1" s="75" t="s">
        <v>42</v>
      </c>
    </row>
    <row r="2" spans="1:6" x14ac:dyDescent="0.2">
      <c r="A2" s="76" t="s">
        <v>83</v>
      </c>
      <c r="B2" s="76" t="s">
        <v>943</v>
      </c>
      <c r="F2" s="90"/>
    </row>
    <row r="4" spans="1:6" ht="25.5" x14ac:dyDescent="0.2">
      <c r="A4" s="356" t="s">
        <v>1010</v>
      </c>
      <c r="B4" s="391" t="s">
        <v>1011</v>
      </c>
      <c r="C4" s="392" t="s">
        <v>1012</v>
      </c>
      <c r="D4" s="392" t="s">
        <v>1013</v>
      </c>
      <c r="E4" s="76"/>
      <c r="F4" s="76"/>
    </row>
    <row r="5" spans="1:6" x14ac:dyDescent="0.2">
      <c r="A5" s="358" t="s">
        <v>781</v>
      </c>
      <c r="B5" s="160">
        <v>104.96</v>
      </c>
      <c r="C5" s="76" t="s">
        <v>1014</v>
      </c>
      <c r="D5" s="76" t="s">
        <v>727</v>
      </c>
      <c r="E5" s="76"/>
      <c r="F5" s="76"/>
    </row>
    <row r="6" spans="1:6" x14ac:dyDescent="0.2">
      <c r="A6" s="358" t="s">
        <v>786</v>
      </c>
      <c r="B6" s="160">
        <v>99.67</v>
      </c>
      <c r="C6" s="76" t="s">
        <v>1014</v>
      </c>
      <c r="D6" s="76" t="s">
        <v>727</v>
      </c>
      <c r="E6" s="76"/>
      <c r="F6" s="75" t="s">
        <v>1015</v>
      </c>
    </row>
    <row r="7" spans="1:6" x14ac:dyDescent="0.2">
      <c r="A7" s="358" t="s">
        <v>933</v>
      </c>
      <c r="B7" s="160">
        <v>87.21</v>
      </c>
      <c r="C7" s="76" t="s">
        <v>1014</v>
      </c>
      <c r="D7" s="76" t="s">
        <v>726</v>
      </c>
      <c r="E7" s="76"/>
      <c r="F7" s="76"/>
    </row>
    <row r="8" spans="1:6" x14ac:dyDescent="0.2">
      <c r="A8" s="358" t="s">
        <v>777</v>
      </c>
      <c r="B8" s="160">
        <v>78.150000000000006</v>
      </c>
      <c r="C8" s="76" t="s">
        <v>1014</v>
      </c>
      <c r="D8" s="76" t="s">
        <v>727</v>
      </c>
      <c r="E8" s="76"/>
      <c r="F8" s="76"/>
    </row>
    <row r="9" spans="1:6" x14ac:dyDescent="0.2">
      <c r="A9" s="358" t="s">
        <v>779</v>
      </c>
      <c r="B9" s="160">
        <v>78.23</v>
      </c>
      <c r="C9" s="76" t="s">
        <v>1014</v>
      </c>
      <c r="D9" s="76" t="s">
        <v>727</v>
      </c>
      <c r="E9" s="76"/>
      <c r="F9" s="76"/>
    </row>
    <row r="10" spans="1:6" x14ac:dyDescent="0.2">
      <c r="A10" s="358" t="s">
        <v>784</v>
      </c>
      <c r="B10" s="160">
        <v>73.400000000000006</v>
      </c>
      <c r="C10" s="76" t="s">
        <v>1014</v>
      </c>
      <c r="D10" s="76" t="s">
        <v>727</v>
      </c>
      <c r="E10" s="76"/>
      <c r="F10" s="76"/>
    </row>
    <row r="11" spans="1:6" x14ac:dyDescent="0.2">
      <c r="A11" s="358" t="s">
        <v>785</v>
      </c>
      <c r="B11" s="160">
        <v>66.44</v>
      </c>
      <c r="C11" s="76" t="s">
        <v>1014</v>
      </c>
      <c r="D11" s="76" t="s">
        <v>726</v>
      </c>
      <c r="E11" s="76"/>
      <c r="F11" s="76"/>
    </row>
    <row r="12" spans="1:6" x14ac:dyDescent="0.2">
      <c r="A12" s="358" t="s">
        <v>778</v>
      </c>
      <c r="B12" s="160">
        <v>53.85</v>
      </c>
      <c r="C12" s="76" t="s">
        <v>1014</v>
      </c>
      <c r="D12" s="76" t="s">
        <v>727</v>
      </c>
      <c r="E12" s="76"/>
      <c r="F12" s="76"/>
    </row>
    <row r="13" spans="1:6" x14ac:dyDescent="0.2">
      <c r="A13" s="358" t="s">
        <v>787</v>
      </c>
      <c r="B13" s="160">
        <v>48.18</v>
      </c>
      <c r="C13" s="76" t="s">
        <v>1014</v>
      </c>
      <c r="D13" s="76" t="s">
        <v>729</v>
      </c>
      <c r="E13" s="76"/>
      <c r="F13" s="76"/>
    </row>
    <row r="14" spans="1:6" x14ac:dyDescent="0.2">
      <c r="A14" s="358" t="s">
        <v>774</v>
      </c>
      <c r="B14" s="160">
        <v>46.51</v>
      </c>
      <c r="C14" s="76" t="s">
        <v>1014</v>
      </c>
      <c r="D14" s="76" t="s">
        <v>727</v>
      </c>
      <c r="E14" s="76"/>
      <c r="F14" s="76"/>
    </row>
    <row r="15" spans="1:6" x14ac:dyDescent="0.2">
      <c r="A15" s="358" t="s">
        <v>934</v>
      </c>
      <c r="B15" s="160">
        <v>47</v>
      </c>
      <c r="C15" s="76" t="s">
        <v>1014</v>
      </c>
      <c r="D15" s="76" t="s">
        <v>728</v>
      </c>
      <c r="E15" s="76"/>
      <c r="F15" s="76"/>
    </row>
    <row r="16" spans="1:6" x14ac:dyDescent="0.2">
      <c r="A16" s="358" t="s">
        <v>780</v>
      </c>
      <c r="B16" s="160">
        <v>45.27</v>
      </c>
      <c r="C16" s="76" t="s">
        <v>1014</v>
      </c>
      <c r="D16" s="76" t="s">
        <v>728</v>
      </c>
      <c r="E16" s="76"/>
      <c r="F16" s="76"/>
    </row>
    <row r="17" spans="1:6" x14ac:dyDescent="0.2">
      <c r="A17" s="358" t="s">
        <v>776</v>
      </c>
      <c r="B17" s="160">
        <v>37.65</v>
      </c>
      <c r="C17" s="76" t="s">
        <v>1014</v>
      </c>
      <c r="D17" s="76" t="s">
        <v>728</v>
      </c>
      <c r="E17" s="76"/>
      <c r="F17" s="76"/>
    </row>
    <row r="18" spans="1:6" x14ac:dyDescent="0.2">
      <c r="A18" s="358" t="s">
        <v>935</v>
      </c>
      <c r="B18" s="160">
        <v>36.32</v>
      </c>
      <c r="C18" s="76" t="s">
        <v>1014</v>
      </c>
      <c r="D18" s="76" t="s">
        <v>728</v>
      </c>
      <c r="E18" s="76"/>
      <c r="F18" s="76"/>
    </row>
    <row r="19" spans="1:6" x14ac:dyDescent="0.2">
      <c r="A19" s="358" t="s">
        <v>775</v>
      </c>
      <c r="B19" s="160">
        <v>30.04</v>
      </c>
      <c r="C19" s="76" t="s">
        <v>1014</v>
      </c>
      <c r="D19" s="76" t="s">
        <v>728</v>
      </c>
      <c r="E19" s="76"/>
      <c r="F19" s="76"/>
    </row>
    <row r="20" spans="1:6" x14ac:dyDescent="0.2">
      <c r="A20" s="358" t="s">
        <v>790</v>
      </c>
      <c r="B20" s="160">
        <v>305.95999999999998</v>
      </c>
      <c r="C20" s="76" t="s">
        <v>1016</v>
      </c>
      <c r="D20" s="76" t="s">
        <v>726</v>
      </c>
      <c r="E20" s="76"/>
      <c r="F20" s="76"/>
    </row>
    <row r="21" spans="1:6" x14ac:dyDescent="0.2">
      <c r="A21" s="358" t="s">
        <v>791</v>
      </c>
      <c r="B21" s="160">
        <v>128</v>
      </c>
      <c r="C21" s="76" t="s">
        <v>1016</v>
      </c>
      <c r="D21" s="76" t="s">
        <v>728</v>
      </c>
      <c r="E21" s="76"/>
      <c r="F21" s="76"/>
    </row>
    <row r="22" spans="1:6" x14ac:dyDescent="0.2">
      <c r="A22" s="358" t="s">
        <v>794</v>
      </c>
      <c r="B22" s="160">
        <v>115.88</v>
      </c>
      <c r="C22" s="76" t="s">
        <v>1016</v>
      </c>
      <c r="D22" s="76" t="s">
        <v>727</v>
      </c>
      <c r="E22" s="76"/>
      <c r="F22" s="76"/>
    </row>
    <row r="23" spans="1:6" x14ac:dyDescent="0.2">
      <c r="A23" s="358" t="s">
        <v>799</v>
      </c>
      <c r="B23" s="160">
        <v>110.98</v>
      </c>
      <c r="C23" s="76" t="s">
        <v>1016</v>
      </c>
      <c r="D23" s="76" t="s">
        <v>728</v>
      </c>
      <c r="E23" s="76"/>
      <c r="F23" s="76"/>
    </row>
    <row r="24" spans="1:6" x14ac:dyDescent="0.2">
      <c r="A24" s="358" t="s">
        <v>793</v>
      </c>
      <c r="B24" s="160">
        <v>108.49</v>
      </c>
      <c r="C24" s="76" t="s">
        <v>1016</v>
      </c>
      <c r="D24" s="76" t="s">
        <v>728</v>
      </c>
      <c r="E24" s="76"/>
      <c r="F24" s="76"/>
    </row>
    <row r="25" spans="1:6" x14ac:dyDescent="0.2">
      <c r="A25" s="358" t="s">
        <v>801</v>
      </c>
      <c r="B25" s="160">
        <v>98.48</v>
      </c>
      <c r="C25" s="76" t="s">
        <v>1016</v>
      </c>
      <c r="D25" s="76" t="s">
        <v>729</v>
      </c>
      <c r="E25" s="76"/>
    </row>
    <row r="26" spans="1:6" x14ac:dyDescent="0.2">
      <c r="A26" s="358" t="s">
        <v>796</v>
      </c>
      <c r="B26" s="160">
        <v>64.989999999999995</v>
      </c>
      <c r="C26" s="76" t="s">
        <v>1016</v>
      </c>
      <c r="D26" s="76" t="s">
        <v>727</v>
      </c>
      <c r="E26" s="76"/>
      <c r="F26" s="88"/>
    </row>
    <row r="27" spans="1:6" x14ac:dyDescent="0.2">
      <c r="A27" s="358" t="s">
        <v>936</v>
      </c>
      <c r="B27" s="160">
        <v>59.15</v>
      </c>
      <c r="C27" s="76" t="s">
        <v>1016</v>
      </c>
      <c r="D27" s="76" t="s">
        <v>727</v>
      </c>
      <c r="E27" s="76"/>
      <c r="F27" s="76"/>
    </row>
    <row r="28" spans="1:6" x14ac:dyDescent="0.2">
      <c r="A28" s="358" t="s">
        <v>797</v>
      </c>
      <c r="B28" s="160">
        <v>58.61</v>
      </c>
      <c r="C28" s="76" t="s">
        <v>1016</v>
      </c>
      <c r="D28" s="76" t="s">
        <v>725</v>
      </c>
      <c r="E28" s="76"/>
      <c r="F28" s="76"/>
    </row>
    <row r="29" spans="1:6" x14ac:dyDescent="0.2">
      <c r="A29" s="358" t="s">
        <v>792</v>
      </c>
      <c r="B29" s="160">
        <v>44.75</v>
      </c>
      <c r="C29" s="76" t="s">
        <v>1016</v>
      </c>
      <c r="D29" s="76" t="s">
        <v>727</v>
      </c>
      <c r="E29" s="76"/>
      <c r="F29" s="76"/>
    </row>
    <row r="30" spans="1:6" x14ac:dyDescent="0.2">
      <c r="A30" s="358" t="s">
        <v>802</v>
      </c>
      <c r="B30" s="160">
        <v>50.55</v>
      </c>
      <c r="C30" s="76" t="s">
        <v>1016</v>
      </c>
      <c r="D30" s="76" t="s">
        <v>729</v>
      </c>
      <c r="E30" s="76"/>
      <c r="F30" s="76"/>
    </row>
    <row r="31" spans="1:6" x14ac:dyDescent="0.2">
      <c r="A31" s="358" t="s">
        <v>800</v>
      </c>
      <c r="B31" s="160">
        <v>44.88</v>
      </c>
      <c r="C31" s="76" t="s">
        <v>1016</v>
      </c>
      <c r="D31" s="76" t="s">
        <v>728</v>
      </c>
      <c r="E31" s="76"/>
      <c r="F31" s="76"/>
    </row>
    <row r="32" spans="1:6" x14ac:dyDescent="0.2">
      <c r="A32" s="358" t="s">
        <v>937</v>
      </c>
      <c r="B32" s="160">
        <v>43.3</v>
      </c>
      <c r="C32" s="76" t="s">
        <v>1016</v>
      </c>
      <c r="D32" s="76" t="s">
        <v>726</v>
      </c>
      <c r="E32" s="76"/>
      <c r="F32" s="76"/>
    </row>
    <row r="33" spans="1:6" x14ac:dyDescent="0.2">
      <c r="A33" s="358" t="s">
        <v>803</v>
      </c>
      <c r="B33" s="160">
        <v>116.7</v>
      </c>
      <c r="C33" s="76" t="s">
        <v>1017</v>
      </c>
      <c r="D33" s="76" t="s">
        <v>728</v>
      </c>
      <c r="E33" s="76"/>
      <c r="F33" s="76"/>
    </row>
    <row r="34" spans="1:6" x14ac:dyDescent="0.2">
      <c r="A34" s="358" t="s">
        <v>804</v>
      </c>
      <c r="B34" s="160">
        <v>67.25</v>
      </c>
      <c r="C34" s="76" t="s">
        <v>1017</v>
      </c>
      <c r="D34" s="76" t="s">
        <v>727</v>
      </c>
      <c r="E34" s="76"/>
      <c r="F34" s="76"/>
    </row>
    <row r="35" spans="1:6" x14ac:dyDescent="0.2">
      <c r="A35" s="358" t="s">
        <v>939</v>
      </c>
      <c r="B35" s="160">
        <v>61.82</v>
      </c>
      <c r="C35" s="76" t="s">
        <v>1017</v>
      </c>
      <c r="D35" s="76" t="s">
        <v>728</v>
      </c>
      <c r="E35" s="76"/>
      <c r="F35" s="76"/>
    </row>
    <row r="36" spans="1:6" x14ac:dyDescent="0.2">
      <c r="A36" s="358" t="s">
        <v>814</v>
      </c>
      <c r="B36" s="160">
        <v>56.8</v>
      </c>
      <c r="C36" s="76" t="s">
        <v>1017</v>
      </c>
      <c r="D36" s="76" t="s">
        <v>727</v>
      </c>
      <c r="E36" s="76"/>
      <c r="F36" s="76"/>
    </row>
    <row r="37" spans="1:6" x14ac:dyDescent="0.2">
      <c r="A37" s="358" t="s">
        <v>807</v>
      </c>
      <c r="B37" s="160">
        <v>49.75</v>
      </c>
      <c r="C37" s="76" t="s">
        <v>1017</v>
      </c>
      <c r="D37" s="76" t="s">
        <v>728</v>
      </c>
      <c r="E37" s="76"/>
      <c r="F37" s="76"/>
    </row>
    <row r="38" spans="1:6" x14ac:dyDescent="0.2">
      <c r="A38" s="358" t="s">
        <v>808</v>
      </c>
      <c r="B38" s="160">
        <v>27.68</v>
      </c>
      <c r="C38" s="76" t="s">
        <v>1017</v>
      </c>
      <c r="D38" s="76" t="s">
        <v>728</v>
      </c>
      <c r="E38" s="76"/>
      <c r="F38" s="76"/>
    </row>
    <row r="39" spans="1:6" x14ac:dyDescent="0.2">
      <c r="A39" s="358" t="s">
        <v>818</v>
      </c>
      <c r="B39" s="160">
        <v>27.7</v>
      </c>
      <c r="C39" s="76" t="s">
        <v>1017</v>
      </c>
      <c r="D39" s="76" t="s">
        <v>727</v>
      </c>
      <c r="E39" s="76"/>
      <c r="F39" s="76"/>
    </row>
    <row r="40" spans="1:6" x14ac:dyDescent="0.2">
      <c r="A40" s="358" t="s">
        <v>813</v>
      </c>
      <c r="B40" s="160">
        <v>22.89</v>
      </c>
      <c r="C40" s="76" t="s">
        <v>1017</v>
      </c>
      <c r="D40" s="76" t="s">
        <v>728</v>
      </c>
      <c r="E40" s="76"/>
      <c r="F40" s="76"/>
    </row>
    <row r="41" spans="1:6" x14ac:dyDescent="0.2">
      <c r="A41" s="358" t="s">
        <v>938</v>
      </c>
      <c r="B41" s="160">
        <v>21.49</v>
      </c>
      <c r="C41" s="76" t="s">
        <v>1017</v>
      </c>
      <c r="D41" s="76" t="s">
        <v>726</v>
      </c>
      <c r="E41" s="76"/>
      <c r="F41" s="76"/>
    </row>
    <row r="42" spans="1:6" x14ac:dyDescent="0.2">
      <c r="A42" s="358" t="s">
        <v>819</v>
      </c>
      <c r="B42" s="160">
        <v>21.1</v>
      </c>
      <c r="C42" s="76" t="s">
        <v>1017</v>
      </c>
      <c r="D42" s="76" t="s">
        <v>728</v>
      </c>
      <c r="E42" s="76"/>
      <c r="F42" s="76"/>
    </row>
    <row r="43" spans="1:6" x14ac:dyDescent="0.2">
      <c r="A43" s="358" t="s">
        <v>809</v>
      </c>
      <c r="B43" s="160">
        <v>20.97</v>
      </c>
      <c r="C43" s="76" t="s">
        <v>1017</v>
      </c>
      <c r="D43" s="76" t="s">
        <v>727</v>
      </c>
      <c r="E43" s="76"/>
      <c r="F43" s="76"/>
    </row>
    <row r="44" spans="1:6" x14ac:dyDescent="0.2">
      <c r="A44" s="358" t="s">
        <v>811</v>
      </c>
      <c r="B44" s="160">
        <v>15.74</v>
      </c>
      <c r="C44" s="76" t="s">
        <v>1017</v>
      </c>
      <c r="D44" s="76" t="s">
        <v>729</v>
      </c>
      <c r="E44" s="76"/>
      <c r="F44" s="76"/>
    </row>
    <row r="45" spans="1:6" x14ac:dyDescent="0.2">
      <c r="A45" s="358" t="s">
        <v>812</v>
      </c>
      <c r="B45" s="160">
        <v>14.42</v>
      </c>
      <c r="C45" s="76" t="s">
        <v>1017</v>
      </c>
      <c r="D45" s="76" t="s">
        <v>726</v>
      </c>
      <c r="E45" s="76"/>
      <c r="F45" s="76"/>
    </row>
    <row r="46" spans="1:6" x14ac:dyDescent="0.2">
      <c r="A46" s="358" t="s">
        <v>817</v>
      </c>
      <c r="B46" s="160">
        <v>14.38</v>
      </c>
      <c r="C46" s="76" t="s">
        <v>1017</v>
      </c>
      <c r="D46" s="76" t="s">
        <v>730</v>
      </c>
      <c r="E46" s="76"/>
      <c r="F46" s="76"/>
    </row>
    <row r="47" spans="1:6" x14ac:dyDescent="0.2">
      <c r="A47" s="358" t="s">
        <v>816</v>
      </c>
      <c r="B47" s="160">
        <v>14.35</v>
      </c>
      <c r="C47" s="76" t="s">
        <v>1017</v>
      </c>
      <c r="D47" s="76" t="s">
        <v>728</v>
      </c>
      <c r="E47" s="76"/>
      <c r="F47" s="76"/>
    </row>
    <row r="48" spans="1:6" x14ac:dyDescent="0.2">
      <c r="A48" s="358" t="s">
        <v>815</v>
      </c>
      <c r="B48" s="160">
        <v>13.05</v>
      </c>
      <c r="C48" s="76" t="s">
        <v>1017</v>
      </c>
      <c r="D48" s="76" t="s">
        <v>729</v>
      </c>
      <c r="E48" s="76"/>
      <c r="F48" s="76"/>
    </row>
    <row r="49" spans="1:6" x14ac:dyDescent="0.2">
      <c r="A49" s="358" t="s">
        <v>810</v>
      </c>
      <c r="B49" s="160">
        <v>11.81</v>
      </c>
      <c r="C49" s="76" t="s">
        <v>1017</v>
      </c>
      <c r="D49" s="76" t="s">
        <v>729</v>
      </c>
      <c r="E49" s="76"/>
      <c r="F49" s="76"/>
    </row>
    <row r="50" spans="1:6" x14ac:dyDescent="0.2">
      <c r="A50" s="159"/>
      <c r="B50" s="98"/>
      <c r="E50" s="76"/>
      <c r="F50" s="76"/>
    </row>
  </sheetData>
  <conditionalFormatting sqref="B5:B49">
    <cfRule type="cellIs" dxfId="11" priority="1" operator="greaterThan">
      <formula>1000</formula>
    </cfRule>
    <cfRule type="cellIs" dxfId="10" priority="2" operator="greaterThan">
      <formula>1000</formula>
    </cfRule>
  </conditionalFormatting>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C811C-09BD-4F4A-B635-811886F2923E}">
  <dimension ref="A1:H115"/>
  <sheetViews>
    <sheetView workbookViewId="0"/>
  </sheetViews>
  <sheetFormatPr defaultColWidth="9.140625" defaultRowHeight="12.75" x14ac:dyDescent="0.2"/>
  <cols>
    <col min="1" max="1" width="41.28515625" style="198" customWidth="1"/>
    <col min="2" max="2" width="11.85546875" style="198" customWidth="1"/>
    <col min="3" max="16384" width="9.140625" style="198"/>
  </cols>
  <sheetData>
    <row r="1" spans="1:8" x14ac:dyDescent="0.2">
      <c r="A1" s="201" t="s">
        <v>43</v>
      </c>
    </row>
    <row r="2" spans="1:8" x14ac:dyDescent="0.2">
      <c r="A2" s="198" t="s">
        <v>83</v>
      </c>
      <c r="B2" s="198" t="s">
        <v>572</v>
      </c>
    </row>
    <row r="4" spans="1:8" x14ac:dyDescent="0.2">
      <c r="A4" s="393"/>
      <c r="B4" s="393">
        <v>2015</v>
      </c>
      <c r="C4" s="393">
        <v>2016</v>
      </c>
      <c r="D4" s="393">
        <v>2017</v>
      </c>
      <c r="E4" s="393">
        <v>2018</v>
      </c>
      <c r="F4" s="393">
        <v>2019</v>
      </c>
      <c r="G4" s="393">
        <v>2020</v>
      </c>
      <c r="H4" s="393">
        <v>2021</v>
      </c>
    </row>
    <row r="5" spans="1:8" x14ac:dyDescent="0.2">
      <c r="A5" s="198" t="s">
        <v>1018</v>
      </c>
      <c r="B5" s="198">
        <v>23.737169999999999</v>
      </c>
      <c r="C5" s="198">
        <v>26.003139999999998</v>
      </c>
      <c r="D5" s="198">
        <v>34.459940000000003</v>
      </c>
      <c r="E5" s="198">
        <v>38.164000000000001</v>
      </c>
      <c r="F5" s="198">
        <v>38.164000000000001</v>
      </c>
      <c r="G5" s="198">
        <v>35.074809999999999</v>
      </c>
      <c r="H5" s="198">
        <v>33.768419999999999</v>
      </c>
    </row>
    <row r="6" spans="1:8" x14ac:dyDescent="0.2">
      <c r="A6" s="198" t="s">
        <v>1019</v>
      </c>
      <c r="B6" s="198">
        <v>1.249039</v>
      </c>
      <c r="C6" s="198">
        <v>1.341834</v>
      </c>
      <c r="D6" s="198">
        <v>0.53283499999999995</v>
      </c>
      <c r="E6" s="198">
        <v>1.116133</v>
      </c>
      <c r="F6" s="198">
        <v>1.116133</v>
      </c>
      <c r="G6" s="198">
        <v>4.4030469999999999</v>
      </c>
      <c r="H6" s="198">
        <v>5.3831720000000001</v>
      </c>
    </row>
    <row r="7" spans="1:8" x14ac:dyDescent="0.2">
      <c r="A7" s="198" t="s">
        <v>1020</v>
      </c>
      <c r="B7" s="198">
        <v>24.98621</v>
      </c>
      <c r="C7" s="198">
        <v>27.34498</v>
      </c>
      <c r="D7" s="198">
        <v>34.992780000000003</v>
      </c>
      <c r="E7" s="198">
        <v>39.28013</v>
      </c>
      <c r="F7" s="198">
        <v>39.28013</v>
      </c>
      <c r="G7" s="198">
        <v>39.477849999999997</v>
      </c>
      <c r="H7" s="198">
        <v>39.151589999999999</v>
      </c>
    </row>
    <row r="11" spans="1:8" x14ac:dyDescent="0.2">
      <c r="A11" s="255" t="s">
        <v>233</v>
      </c>
    </row>
    <row r="12" spans="1:8" x14ac:dyDescent="0.2">
      <c r="A12" s="202" t="s">
        <v>1021</v>
      </c>
      <c r="B12" s="201"/>
      <c r="C12" s="201"/>
      <c r="D12" s="201"/>
      <c r="E12" s="201">
        <v>2021</v>
      </c>
    </row>
    <row r="13" spans="1:8" x14ac:dyDescent="0.2">
      <c r="A13" s="199" t="s">
        <v>1022</v>
      </c>
      <c r="B13" s="198">
        <v>2486140</v>
      </c>
      <c r="D13" s="198">
        <v>2486140</v>
      </c>
      <c r="E13" s="198">
        <v>2486140</v>
      </c>
    </row>
    <row r="14" spans="1:8" x14ac:dyDescent="0.2">
      <c r="A14" s="199" t="s">
        <v>1023</v>
      </c>
      <c r="B14" s="198">
        <v>7328358</v>
      </c>
      <c r="D14" s="198">
        <v>7328358</v>
      </c>
      <c r="E14" s="198">
        <v>7328358</v>
      </c>
    </row>
    <row r="15" spans="1:8" x14ac:dyDescent="0.2">
      <c r="A15" s="199" t="s">
        <v>1024</v>
      </c>
      <c r="B15" s="198">
        <v>9012344</v>
      </c>
      <c r="D15" s="198">
        <v>9012344</v>
      </c>
      <c r="E15" s="198">
        <v>9012344</v>
      </c>
    </row>
    <row r="16" spans="1:8" x14ac:dyDescent="0.2">
      <c r="A16" s="199" t="s">
        <v>1025</v>
      </c>
      <c r="B16" s="198">
        <v>8967144</v>
      </c>
      <c r="D16" s="198">
        <v>8967144</v>
      </c>
      <c r="E16" s="198">
        <v>8967144</v>
      </c>
    </row>
    <row r="17" spans="1:5" x14ac:dyDescent="0.2">
      <c r="A17" s="199" t="s">
        <v>1026</v>
      </c>
      <c r="B17" s="198">
        <v>5974430</v>
      </c>
      <c r="D17" s="198">
        <v>5974430</v>
      </c>
      <c r="E17" s="198">
        <v>5974430</v>
      </c>
    </row>
    <row r="18" spans="1:5" x14ac:dyDescent="0.2">
      <c r="A18" s="199" t="s">
        <v>1027</v>
      </c>
      <c r="B18" s="198" t="s">
        <v>1028</v>
      </c>
      <c r="D18" s="198">
        <v>39151588</v>
      </c>
    </row>
    <row r="19" spans="1:5" x14ac:dyDescent="0.2">
      <c r="A19" s="199" t="s">
        <v>1029</v>
      </c>
      <c r="B19" s="198" t="s">
        <v>1030</v>
      </c>
    </row>
    <row r="20" spans="1:5" x14ac:dyDescent="0.2">
      <c r="A20" s="199" t="s">
        <v>1031</v>
      </c>
      <c r="B20" s="198">
        <v>4571030</v>
      </c>
    </row>
    <row r="21" spans="1:5" x14ac:dyDescent="0.2">
      <c r="A21" s="199" t="s">
        <v>1032</v>
      </c>
      <c r="B21" s="198" t="s">
        <v>1033</v>
      </c>
    </row>
    <row r="22" spans="1:5" x14ac:dyDescent="0.2">
      <c r="A22" s="199" t="s">
        <v>1034</v>
      </c>
      <c r="B22" s="198" t="s">
        <v>1035</v>
      </c>
    </row>
    <row r="23" spans="1:5" x14ac:dyDescent="0.2">
      <c r="A23" s="199" t="s">
        <v>1036</v>
      </c>
      <c r="B23" s="198">
        <v>39151588</v>
      </c>
    </row>
    <row r="25" spans="1:5" x14ac:dyDescent="0.2">
      <c r="A25" s="202" t="s">
        <v>1021</v>
      </c>
      <c r="B25" s="201"/>
      <c r="C25" s="201"/>
      <c r="D25" s="201"/>
      <c r="E25" s="201">
        <v>2020</v>
      </c>
    </row>
    <row r="26" spans="1:5" x14ac:dyDescent="0.2">
      <c r="A26" s="199" t="s">
        <v>1037</v>
      </c>
      <c r="B26" s="198">
        <v>4880072</v>
      </c>
      <c r="D26" s="200">
        <v>4880072</v>
      </c>
      <c r="E26" s="198">
        <v>4880072</v>
      </c>
    </row>
    <row r="27" spans="1:5" x14ac:dyDescent="0.2">
      <c r="A27" s="199" t="s">
        <v>1038</v>
      </c>
      <c r="B27" s="198">
        <v>7466049</v>
      </c>
      <c r="D27" s="198">
        <v>7466049</v>
      </c>
      <c r="E27" s="198">
        <v>7466049</v>
      </c>
    </row>
    <row r="28" spans="1:5" x14ac:dyDescent="0.2">
      <c r="A28" s="199" t="s">
        <v>1039</v>
      </c>
      <c r="B28" s="198">
        <v>9013738</v>
      </c>
      <c r="D28" s="198">
        <v>9013738</v>
      </c>
      <c r="E28" s="198">
        <v>9013738</v>
      </c>
    </row>
    <row r="29" spans="1:5" x14ac:dyDescent="0.2">
      <c r="A29" s="199" t="s">
        <v>1040</v>
      </c>
      <c r="B29" s="198">
        <v>9281646</v>
      </c>
      <c r="D29" s="198">
        <v>9281646</v>
      </c>
      <c r="E29" s="198">
        <v>9281646</v>
      </c>
    </row>
    <row r="30" spans="1:5" x14ac:dyDescent="0.2">
      <c r="A30" s="199" t="s">
        <v>1041</v>
      </c>
      <c r="B30" s="198">
        <v>4433300</v>
      </c>
      <c r="D30" s="198">
        <v>4433300</v>
      </c>
      <c r="E30" s="198">
        <v>4433300</v>
      </c>
    </row>
    <row r="31" spans="1:5" x14ac:dyDescent="0.2">
      <c r="A31" s="199" t="s">
        <v>1042</v>
      </c>
      <c r="B31" s="198" t="s">
        <v>1043</v>
      </c>
      <c r="D31" s="198">
        <v>39477852</v>
      </c>
      <c r="E31" s="198">
        <v>4433300</v>
      </c>
    </row>
    <row r="32" spans="1:5" x14ac:dyDescent="0.2">
      <c r="A32" s="199" t="s">
        <v>1044</v>
      </c>
      <c r="B32" s="198">
        <v>3640325</v>
      </c>
    </row>
    <row r="33" spans="1:5" x14ac:dyDescent="0.2">
      <c r="A33" s="199" t="s">
        <v>1045</v>
      </c>
      <c r="B33" s="198" t="s">
        <v>1046</v>
      </c>
    </row>
    <row r="34" spans="1:5" x14ac:dyDescent="0.2">
      <c r="A34" s="199" t="s">
        <v>1047</v>
      </c>
      <c r="B34" s="198" t="s">
        <v>1048</v>
      </c>
    </row>
    <row r="35" spans="1:5" x14ac:dyDescent="0.2">
      <c r="A35" s="199" t="s">
        <v>1049</v>
      </c>
      <c r="B35" s="198" t="s">
        <v>1050</v>
      </c>
    </row>
    <row r="36" spans="1:5" x14ac:dyDescent="0.2">
      <c r="A36" s="199" t="s">
        <v>1051</v>
      </c>
      <c r="B36" s="198" t="s">
        <v>1052</v>
      </c>
    </row>
    <row r="37" spans="1:5" x14ac:dyDescent="0.2">
      <c r="A37" s="199" t="s">
        <v>1053</v>
      </c>
      <c r="B37" s="199"/>
      <c r="C37" s="199"/>
      <c r="D37" s="199"/>
      <c r="E37" s="199"/>
    </row>
    <row r="39" spans="1:5" x14ac:dyDescent="0.2">
      <c r="A39" s="202" t="s">
        <v>1021</v>
      </c>
      <c r="B39" s="201" t="s">
        <v>1054</v>
      </c>
      <c r="C39" s="201"/>
      <c r="D39" s="201"/>
      <c r="E39" s="201">
        <v>2019</v>
      </c>
    </row>
    <row r="40" spans="1:5" x14ac:dyDescent="0.2">
      <c r="A40" s="199" t="s">
        <v>1055</v>
      </c>
      <c r="B40" s="198">
        <v>2457802</v>
      </c>
      <c r="D40" s="198">
        <v>2457802</v>
      </c>
      <c r="E40" s="198">
        <v>2457802</v>
      </c>
    </row>
    <row r="41" spans="1:5" x14ac:dyDescent="0.2">
      <c r="A41" s="199" t="s">
        <v>1056</v>
      </c>
      <c r="B41" s="198">
        <v>13021675</v>
      </c>
      <c r="D41" s="198">
        <v>13021675</v>
      </c>
      <c r="E41" s="198">
        <v>13021675</v>
      </c>
    </row>
    <row r="42" spans="1:5" x14ac:dyDescent="0.2">
      <c r="A42" s="199" t="s">
        <v>1057</v>
      </c>
      <c r="B42" s="198">
        <v>9045605</v>
      </c>
      <c r="D42" s="198">
        <v>9045605</v>
      </c>
      <c r="E42" s="198">
        <v>9045605</v>
      </c>
    </row>
    <row r="43" spans="1:5" x14ac:dyDescent="0.2">
      <c r="A43" s="199" t="s">
        <v>1058</v>
      </c>
      <c r="B43" s="198">
        <v>9059011</v>
      </c>
      <c r="D43" s="198">
        <v>9059011</v>
      </c>
      <c r="E43" s="198">
        <v>9059011</v>
      </c>
    </row>
    <row r="44" spans="1:5" x14ac:dyDescent="0.2">
      <c r="A44" s="199" t="s">
        <v>1059</v>
      </c>
      <c r="B44" s="198">
        <v>4579903</v>
      </c>
      <c r="D44" s="198">
        <v>4579903</v>
      </c>
      <c r="E44" s="198">
        <v>4579903</v>
      </c>
    </row>
    <row r="45" spans="1:5" x14ac:dyDescent="0.2">
      <c r="A45" s="199" t="s">
        <v>1060</v>
      </c>
      <c r="B45" s="198" t="s">
        <v>1061</v>
      </c>
      <c r="D45" s="198">
        <v>39280129</v>
      </c>
    </row>
    <row r="46" spans="1:5" x14ac:dyDescent="0.2">
      <c r="A46" s="199" t="s">
        <v>1062</v>
      </c>
      <c r="B46" s="198" t="s">
        <v>1063</v>
      </c>
    </row>
    <row r="47" spans="1:5" x14ac:dyDescent="0.2">
      <c r="A47" s="199" t="s">
        <v>1045</v>
      </c>
      <c r="B47" s="198" t="s">
        <v>1064</v>
      </c>
    </row>
    <row r="48" spans="1:5" x14ac:dyDescent="0.2">
      <c r="A48" s="199" t="s">
        <v>1065</v>
      </c>
      <c r="B48" s="198" t="s">
        <v>1066</v>
      </c>
    </row>
    <row r="49" spans="1:4" x14ac:dyDescent="0.2">
      <c r="A49" s="199" t="s">
        <v>1067</v>
      </c>
      <c r="B49" s="198" t="s">
        <v>1068</v>
      </c>
    </row>
    <row r="50" spans="1:4" x14ac:dyDescent="0.2">
      <c r="A50" s="199" t="s">
        <v>1069</v>
      </c>
      <c r="B50" s="198" t="s">
        <v>1070</v>
      </c>
    </row>
    <row r="51" spans="1:4" x14ac:dyDescent="0.2">
      <c r="A51" s="199" t="s">
        <v>1071</v>
      </c>
      <c r="B51" s="198">
        <v>39280129</v>
      </c>
    </row>
    <row r="53" spans="1:4" x14ac:dyDescent="0.2">
      <c r="A53" s="202" t="s">
        <v>1021</v>
      </c>
      <c r="B53" s="201" t="s">
        <v>1072</v>
      </c>
      <c r="C53" s="201"/>
      <c r="D53" s="201">
        <v>2018</v>
      </c>
    </row>
    <row r="54" spans="1:4" x14ac:dyDescent="0.2">
      <c r="A54" s="199" t="s">
        <v>1073</v>
      </c>
      <c r="B54" s="198">
        <v>7158281</v>
      </c>
      <c r="D54" s="198">
        <v>7158281</v>
      </c>
    </row>
    <row r="55" spans="1:4" x14ac:dyDescent="0.2">
      <c r="A55" s="199" t="s">
        <v>1074</v>
      </c>
      <c r="B55" s="198">
        <v>16004865</v>
      </c>
      <c r="D55" s="198">
        <v>16004865</v>
      </c>
    </row>
    <row r="56" spans="1:4" x14ac:dyDescent="0.2">
      <c r="A56" s="199" t="s">
        <v>1075</v>
      </c>
      <c r="B56" s="198">
        <v>9354140</v>
      </c>
      <c r="D56" s="198">
        <v>9354140</v>
      </c>
    </row>
    <row r="57" spans="1:4" x14ac:dyDescent="0.2">
      <c r="A57" s="199" t="s">
        <v>1076</v>
      </c>
      <c r="B57" s="198">
        <v>4518586</v>
      </c>
      <c r="D57" s="198">
        <v>4518586</v>
      </c>
    </row>
    <row r="58" spans="1:4" x14ac:dyDescent="0.2">
      <c r="A58" s="199" t="s">
        <v>1077</v>
      </c>
      <c r="B58" s="198" t="s">
        <v>1078</v>
      </c>
      <c r="D58" s="198">
        <v>37752498</v>
      </c>
    </row>
    <row r="59" spans="1:4" x14ac:dyDescent="0.2">
      <c r="A59" s="199" t="s">
        <v>1079</v>
      </c>
      <c r="B59" s="198" t="s">
        <v>1080</v>
      </c>
    </row>
    <row r="60" spans="1:4" x14ac:dyDescent="0.2">
      <c r="A60" s="199" t="s">
        <v>1045</v>
      </c>
      <c r="B60" s="198" t="s">
        <v>1081</v>
      </c>
    </row>
    <row r="61" spans="1:4" x14ac:dyDescent="0.2">
      <c r="A61" s="199" t="s">
        <v>1047</v>
      </c>
      <c r="B61" s="198" t="s">
        <v>1082</v>
      </c>
    </row>
    <row r="62" spans="1:4" x14ac:dyDescent="0.2">
      <c r="A62" s="199" t="s">
        <v>1083</v>
      </c>
      <c r="B62" s="198" t="s">
        <v>1084</v>
      </c>
    </row>
    <row r="63" spans="1:4" x14ac:dyDescent="0.2">
      <c r="A63" s="199" t="s">
        <v>1085</v>
      </c>
      <c r="B63" s="198" t="s">
        <v>1086</v>
      </c>
    </row>
    <row r="64" spans="1:4" x14ac:dyDescent="0.2">
      <c r="A64" s="199" t="s">
        <v>1087</v>
      </c>
      <c r="B64" s="198">
        <v>37752498</v>
      </c>
    </row>
    <row r="67" spans="1:6" x14ac:dyDescent="0.2">
      <c r="A67" s="199" t="s">
        <v>1021</v>
      </c>
      <c r="B67" s="199"/>
      <c r="C67" s="199"/>
      <c r="D67" s="199"/>
      <c r="E67" s="199"/>
      <c r="F67" s="198">
        <v>2017</v>
      </c>
    </row>
    <row r="68" spans="1:6" x14ac:dyDescent="0.2">
      <c r="A68" s="199" t="s">
        <v>1088</v>
      </c>
      <c r="B68" s="198" t="s">
        <v>1089</v>
      </c>
      <c r="D68" s="198" t="s">
        <v>1089</v>
      </c>
      <c r="E68" s="198" t="s">
        <v>1089</v>
      </c>
      <c r="F68" s="198">
        <v>3908098</v>
      </c>
    </row>
    <row r="69" spans="1:6" x14ac:dyDescent="0.2">
      <c r="A69" s="199" t="s">
        <v>1090</v>
      </c>
      <c r="B69" s="198" t="s">
        <v>1089</v>
      </c>
      <c r="D69" s="198" t="s">
        <v>1091</v>
      </c>
      <c r="E69" s="198" t="s">
        <v>1091</v>
      </c>
      <c r="F69" s="198">
        <v>8971875</v>
      </c>
    </row>
    <row r="70" spans="1:6" x14ac:dyDescent="0.2">
      <c r="A70" s="199" t="s">
        <v>1092</v>
      </c>
      <c r="B70" s="198" t="s">
        <v>1091</v>
      </c>
      <c r="D70" s="198" t="s">
        <v>1093</v>
      </c>
      <c r="E70" s="198" t="s">
        <v>1093</v>
      </c>
      <c r="F70" s="198">
        <v>16899549</v>
      </c>
    </row>
    <row r="71" spans="1:6" x14ac:dyDescent="0.2">
      <c r="A71" s="199" t="s">
        <v>1094</v>
      </c>
      <c r="B71" s="198" t="s">
        <v>1091</v>
      </c>
      <c r="D71" s="198" t="s">
        <v>1095</v>
      </c>
      <c r="E71" s="198" t="s">
        <v>1095</v>
      </c>
      <c r="F71" s="198">
        <v>4680422</v>
      </c>
    </row>
    <row r="72" spans="1:6" x14ac:dyDescent="0.2">
      <c r="A72" s="199" t="s">
        <v>1096</v>
      </c>
      <c r="B72" s="198" t="s">
        <v>1093</v>
      </c>
      <c r="F72" s="198">
        <v>34992779</v>
      </c>
    </row>
    <row r="73" spans="1:6" x14ac:dyDescent="0.2">
      <c r="A73" s="199" t="s">
        <v>1097</v>
      </c>
      <c r="B73" s="198" t="s">
        <v>1093</v>
      </c>
    </row>
    <row r="74" spans="1:6" x14ac:dyDescent="0.2">
      <c r="A74" s="199" t="s">
        <v>1098</v>
      </c>
      <c r="B74" s="198" t="s">
        <v>1095</v>
      </c>
    </row>
    <row r="75" spans="1:6" x14ac:dyDescent="0.2">
      <c r="A75" s="199" t="s">
        <v>1099</v>
      </c>
      <c r="B75" s="198" t="s">
        <v>1095</v>
      </c>
    </row>
    <row r="76" spans="1:6" x14ac:dyDescent="0.2">
      <c r="A76" s="199" t="s">
        <v>1100</v>
      </c>
      <c r="B76" s="198" t="s">
        <v>1101</v>
      </c>
    </row>
    <row r="77" spans="1:6" x14ac:dyDescent="0.2">
      <c r="A77" s="199" t="s">
        <v>1102</v>
      </c>
      <c r="B77" s="198" t="s">
        <v>1102</v>
      </c>
    </row>
    <row r="78" spans="1:6" x14ac:dyDescent="0.2">
      <c r="A78" s="199" t="s">
        <v>1103</v>
      </c>
      <c r="B78" s="198" t="s">
        <v>1104</v>
      </c>
    </row>
    <row r="79" spans="1:6" x14ac:dyDescent="0.2">
      <c r="A79" s="199" t="s">
        <v>1105</v>
      </c>
      <c r="B79" s="198" t="s">
        <v>1105</v>
      </c>
    </row>
    <row r="80" spans="1:6" x14ac:dyDescent="0.2">
      <c r="A80" s="199" t="s">
        <v>1106</v>
      </c>
      <c r="B80" s="198" t="s">
        <v>1107</v>
      </c>
    </row>
    <row r="81" spans="1:5" x14ac:dyDescent="0.2">
      <c r="A81" s="199" t="s">
        <v>1108</v>
      </c>
      <c r="B81" s="198" t="s">
        <v>1108</v>
      </c>
    </row>
    <row r="82" spans="1:5" x14ac:dyDescent="0.2">
      <c r="A82" s="199" t="s">
        <v>1109</v>
      </c>
      <c r="B82" s="198" t="s">
        <v>1110</v>
      </c>
    </row>
    <row r="83" spans="1:5" x14ac:dyDescent="0.2">
      <c r="A83" s="199" t="s">
        <v>1111</v>
      </c>
      <c r="B83" s="198" t="s">
        <v>1111</v>
      </c>
    </row>
    <row r="84" spans="1:5" x14ac:dyDescent="0.2">
      <c r="A84" s="199" t="s">
        <v>1112</v>
      </c>
      <c r="B84" s="198" t="s">
        <v>1112</v>
      </c>
    </row>
    <row r="85" spans="1:5" x14ac:dyDescent="0.2">
      <c r="A85" s="199" t="s">
        <v>1113</v>
      </c>
      <c r="B85" s="198" t="s">
        <v>1114</v>
      </c>
    </row>
    <row r="86" spans="1:5" x14ac:dyDescent="0.2">
      <c r="A86" s="199" t="s">
        <v>1115</v>
      </c>
      <c r="B86" s="198" t="s">
        <v>1114</v>
      </c>
    </row>
    <row r="89" spans="1:5" x14ac:dyDescent="0.2">
      <c r="A89" s="199" t="s">
        <v>1116</v>
      </c>
      <c r="B89" s="199"/>
      <c r="C89" s="199"/>
      <c r="D89" s="199"/>
      <c r="E89" s="199"/>
    </row>
    <row r="90" spans="1:5" x14ac:dyDescent="0.2">
      <c r="A90" s="199" t="s">
        <v>1117</v>
      </c>
      <c r="B90" s="198" t="s">
        <v>1118</v>
      </c>
      <c r="E90" s="198">
        <v>2016</v>
      </c>
    </row>
    <row r="91" spans="1:5" x14ac:dyDescent="0.2">
      <c r="A91" s="199" t="s">
        <v>1119</v>
      </c>
      <c r="B91" s="198">
        <v>7765208</v>
      </c>
      <c r="D91" s="198">
        <v>7765208</v>
      </c>
      <c r="E91" s="198">
        <v>7765208</v>
      </c>
    </row>
    <row r="92" spans="1:5" x14ac:dyDescent="0.2">
      <c r="A92" s="199" t="s">
        <v>1120</v>
      </c>
      <c r="B92" s="198">
        <v>9552966</v>
      </c>
      <c r="D92" s="198">
        <v>9552966</v>
      </c>
      <c r="E92" s="198">
        <v>9552966</v>
      </c>
    </row>
    <row r="93" spans="1:5" x14ac:dyDescent="0.2">
      <c r="A93" s="199" t="s">
        <v>1121</v>
      </c>
      <c r="B93" s="198">
        <v>8684967</v>
      </c>
      <c r="D93" s="198">
        <v>8684967</v>
      </c>
      <c r="E93" s="198">
        <v>8684967</v>
      </c>
    </row>
    <row r="94" spans="1:5" x14ac:dyDescent="0.2">
      <c r="A94" s="199" t="s">
        <v>1122</v>
      </c>
      <c r="B94" s="198" t="s">
        <v>1123</v>
      </c>
      <c r="D94" s="198">
        <v>27344975</v>
      </c>
      <c r="E94" s="198">
        <v>27344975</v>
      </c>
    </row>
    <row r="95" spans="1:5" x14ac:dyDescent="0.2">
      <c r="A95" s="199" t="s">
        <v>1124</v>
      </c>
      <c r="B95" s="198" t="s">
        <v>1125</v>
      </c>
    </row>
    <row r="96" spans="1:5" x14ac:dyDescent="0.2">
      <c r="A96" s="199" t="s">
        <v>1126</v>
      </c>
      <c r="B96" s="198">
        <v>1049615</v>
      </c>
    </row>
    <row r="97" spans="1:5" x14ac:dyDescent="0.2">
      <c r="A97" s="199" t="s">
        <v>1127</v>
      </c>
      <c r="B97" s="198" t="s">
        <v>1128</v>
      </c>
    </row>
    <row r="98" spans="1:5" x14ac:dyDescent="0.2">
      <c r="A98" s="199" t="s">
        <v>1129</v>
      </c>
      <c r="B98" s="198" t="s">
        <v>1130</v>
      </c>
    </row>
    <row r="99" spans="1:5" x14ac:dyDescent="0.2">
      <c r="A99" s="199" t="s">
        <v>1131</v>
      </c>
      <c r="B99" s="198">
        <v>27344975</v>
      </c>
    </row>
    <row r="103" spans="1:5" x14ac:dyDescent="0.2">
      <c r="A103" s="199" t="s">
        <v>1116</v>
      </c>
      <c r="B103" s="199"/>
      <c r="C103" s="199"/>
      <c r="D103" s="199"/>
      <c r="E103" s="199"/>
    </row>
    <row r="104" spans="1:5" x14ac:dyDescent="0.2">
      <c r="A104" s="199" t="s">
        <v>1117</v>
      </c>
      <c r="B104" s="199"/>
      <c r="E104" s="198">
        <v>2015</v>
      </c>
    </row>
    <row r="105" spans="1:5" x14ac:dyDescent="0.2">
      <c r="A105" s="199" t="s">
        <v>1132</v>
      </c>
      <c r="B105" s="199"/>
      <c r="C105" s="199"/>
      <c r="D105" s="198">
        <v>8500296</v>
      </c>
      <c r="E105" s="198">
        <v>8500296</v>
      </c>
    </row>
    <row r="106" spans="1:5" x14ac:dyDescent="0.2">
      <c r="A106" s="199" t="s">
        <v>1133</v>
      </c>
      <c r="B106" s="199"/>
      <c r="C106" s="199"/>
      <c r="D106" s="198">
        <v>10422334</v>
      </c>
      <c r="E106" s="198">
        <v>10422334</v>
      </c>
    </row>
    <row r="107" spans="1:5" x14ac:dyDescent="0.2">
      <c r="A107" s="199" t="s">
        <v>1134</v>
      </c>
      <c r="B107" s="199"/>
      <c r="C107" s="199"/>
      <c r="D107" s="198">
        <v>4814540</v>
      </c>
      <c r="E107" s="198">
        <v>4814540</v>
      </c>
    </row>
    <row r="108" spans="1:5" x14ac:dyDescent="0.2">
      <c r="A108" s="199" t="s">
        <v>1135</v>
      </c>
      <c r="B108" s="198" t="s">
        <v>1136</v>
      </c>
      <c r="D108" s="198">
        <v>24986209</v>
      </c>
      <c r="E108" s="198">
        <v>24986209</v>
      </c>
    </row>
    <row r="109" spans="1:5" x14ac:dyDescent="0.2">
      <c r="A109" s="199" t="s">
        <v>1137</v>
      </c>
      <c r="B109" s="198" t="s">
        <v>1138</v>
      </c>
    </row>
    <row r="110" spans="1:5" x14ac:dyDescent="0.2">
      <c r="A110" s="199" t="s">
        <v>1139</v>
      </c>
      <c r="B110" s="198" t="s">
        <v>1140</v>
      </c>
    </row>
    <row r="111" spans="1:5" x14ac:dyDescent="0.2">
      <c r="A111" s="199" t="s">
        <v>1137</v>
      </c>
      <c r="B111" s="198" t="s">
        <v>1138</v>
      </c>
    </row>
    <row r="112" spans="1:5" x14ac:dyDescent="0.2">
      <c r="A112" s="199" t="s">
        <v>1141</v>
      </c>
      <c r="B112" s="198" t="s">
        <v>1142</v>
      </c>
    </row>
    <row r="113" spans="1:3" x14ac:dyDescent="0.2">
      <c r="A113" s="199" t="s">
        <v>1143</v>
      </c>
      <c r="B113" s="198" t="s">
        <v>1144</v>
      </c>
    </row>
    <row r="114" spans="1:3" x14ac:dyDescent="0.2">
      <c r="A114" s="199" t="s">
        <v>1145</v>
      </c>
      <c r="B114" s="198" t="s">
        <v>1146</v>
      </c>
    </row>
    <row r="115" spans="1:3" x14ac:dyDescent="0.2">
      <c r="A115" s="199" t="s">
        <v>1147</v>
      </c>
      <c r="B115" s="199"/>
      <c r="C115" s="199"/>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91410-5E2A-483E-B400-27872FD0556F}">
  <dimension ref="A1:J12"/>
  <sheetViews>
    <sheetView workbookViewId="0"/>
  </sheetViews>
  <sheetFormatPr defaultColWidth="9.140625" defaultRowHeight="12.75" x14ac:dyDescent="0.2"/>
  <cols>
    <col min="1" max="1" width="9.140625" style="198"/>
    <col min="2" max="10" width="9.85546875" style="198" bestFit="1" customWidth="1"/>
    <col min="11" max="16384" width="9.140625" style="198"/>
  </cols>
  <sheetData>
    <row r="1" spans="1:10" x14ac:dyDescent="0.2">
      <c r="A1" s="201" t="s">
        <v>44</v>
      </c>
    </row>
    <row r="2" spans="1:10" x14ac:dyDescent="0.2">
      <c r="A2" s="198" t="s">
        <v>83</v>
      </c>
      <c r="B2" s="198" t="s">
        <v>572</v>
      </c>
    </row>
    <row r="4" spans="1:10" x14ac:dyDescent="0.2">
      <c r="A4" s="393"/>
      <c r="B4" s="393">
        <v>2011</v>
      </c>
      <c r="C4" s="393">
        <v>2012</v>
      </c>
      <c r="D4" s="393">
        <v>2014</v>
      </c>
      <c r="E4" s="393">
        <v>2015</v>
      </c>
      <c r="F4" s="393">
        <v>2016</v>
      </c>
      <c r="G4" s="393">
        <v>2017</v>
      </c>
      <c r="H4" s="393">
        <v>2018</v>
      </c>
      <c r="I4" s="393">
        <v>2019</v>
      </c>
      <c r="J4" s="393">
        <v>2020</v>
      </c>
    </row>
    <row r="5" spans="1:10" x14ac:dyDescent="0.2">
      <c r="A5" s="198" t="s">
        <v>1148</v>
      </c>
      <c r="B5" s="198">
        <v>1</v>
      </c>
      <c r="C5" s="198">
        <v>1</v>
      </c>
      <c r="E5" s="198">
        <v>3</v>
      </c>
      <c r="G5" s="198">
        <v>2</v>
      </c>
      <c r="H5" s="198">
        <v>1</v>
      </c>
      <c r="J5" s="198">
        <v>2</v>
      </c>
    </row>
    <row r="6" spans="1:10" x14ac:dyDescent="0.2">
      <c r="A6" s="198" t="s">
        <v>699</v>
      </c>
      <c r="B6" s="198">
        <v>54</v>
      </c>
      <c r="C6" s="198">
        <v>41</v>
      </c>
      <c r="D6" s="198">
        <v>51</v>
      </c>
      <c r="E6" s="198">
        <v>75</v>
      </c>
      <c r="F6" s="198">
        <v>35</v>
      </c>
      <c r="G6" s="198">
        <v>33</v>
      </c>
      <c r="H6" s="198">
        <v>44</v>
      </c>
      <c r="I6" s="198">
        <v>47</v>
      </c>
      <c r="J6" s="198">
        <v>66</v>
      </c>
    </row>
    <row r="7" spans="1:10" x14ac:dyDescent="0.2">
      <c r="A7" s="198" t="s">
        <v>1149</v>
      </c>
      <c r="B7" s="198">
        <v>12</v>
      </c>
      <c r="C7" s="198">
        <v>11</v>
      </c>
      <c r="D7" s="198">
        <v>14</v>
      </c>
      <c r="E7" s="198">
        <v>16</v>
      </c>
      <c r="F7" s="198">
        <v>10</v>
      </c>
      <c r="G7" s="198">
        <v>9</v>
      </c>
      <c r="H7" s="198">
        <v>8</v>
      </c>
      <c r="I7" s="198">
        <v>7</v>
      </c>
      <c r="J7" s="198">
        <v>11</v>
      </c>
    </row>
    <row r="8" spans="1:10" x14ac:dyDescent="0.2">
      <c r="A8" s="198" t="s">
        <v>1150</v>
      </c>
      <c r="B8" s="198">
        <v>11</v>
      </c>
      <c r="C8" s="198">
        <v>12</v>
      </c>
      <c r="D8" s="198">
        <v>11</v>
      </c>
      <c r="E8" s="198">
        <v>18</v>
      </c>
      <c r="F8" s="198">
        <v>6</v>
      </c>
      <c r="G8" s="198">
        <v>8</v>
      </c>
      <c r="H8" s="198">
        <v>6</v>
      </c>
      <c r="I8" s="198">
        <v>8</v>
      </c>
      <c r="J8" s="198">
        <v>10</v>
      </c>
    </row>
    <row r="9" spans="1:10" x14ac:dyDescent="0.2">
      <c r="A9" s="198" t="s">
        <v>1151</v>
      </c>
      <c r="B9" s="198">
        <v>87</v>
      </c>
      <c r="C9" s="198">
        <v>107</v>
      </c>
      <c r="D9" s="198">
        <v>72</v>
      </c>
      <c r="E9" s="198">
        <v>156</v>
      </c>
      <c r="F9" s="198">
        <v>103</v>
      </c>
      <c r="G9" s="198">
        <v>100</v>
      </c>
      <c r="H9" s="198">
        <v>93</v>
      </c>
      <c r="I9" s="198">
        <v>87</v>
      </c>
      <c r="J9" s="198">
        <v>102</v>
      </c>
    </row>
    <row r="10" spans="1:10" x14ac:dyDescent="0.2">
      <c r="A10" s="198" t="s">
        <v>1152</v>
      </c>
      <c r="B10" s="198">
        <v>31.706499999999998</v>
      </c>
      <c r="C10" s="198">
        <v>32.956069999999997</v>
      </c>
      <c r="D10" s="198">
        <v>32.960149999999999</v>
      </c>
      <c r="E10" s="198">
        <v>59.439489999999999</v>
      </c>
      <c r="F10" s="198">
        <v>32.972360000000002</v>
      </c>
      <c r="G10" s="198">
        <v>32.682000000000002</v>
      </c>
      <c r="H10" s="198">
        <v>32.84158</v>
      </c>
      <c r="I10" s="198">
        <v>32.707979999999999</v>
      </c>
      <c r="J10" s="198">
        <v>40.999940000000002</v>
      </c>
    </row>
    <row r="12" spans="1:10" x14ac:dyDescent="0.2">
      <c r="B12" s="394">
        <v>31706503</v>
      </c>
      <c r="C12" s="394">
        <v>32956070</v>
      </c>
      <c r="D12" s="394">
        <v>32960151</v>
      </c>
      <c r="E12" s="394">
        <v>59439493</v>
      </c>
      <c r="F12" s="394">
        <v>32972357</v>
      </c>
      <c r="G12" s="394">
        <v>32682002</v>
      </c>
      <c r="H12" s="394">
        <v>32841577</v>
      </c>
      <c r="I12" s="394">
        <v>32707984</v>
      </c>
      <c r="J12" s="394">
        <v>40999937</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DCF4E-4285-4F4C-88BC-77A9B0E1E848}">
  <dimension ref="A1:H107"/>
  <sheetViews>
    <sheetView zoomScaleNormal="100" workbookViewId="0"/>
  </sheetViews>
  <sheetFormatPr defaultColWidth="9.140625" defaultRowHeight="12.75" x14ac:dyDescent="0.2"/>
  <cols>
    <col min="1" max="1" width="27.42578125" style="395" customWidth="1"/>
    <col min="2" max="2" width="11.85546875" style="395" bestFit="1" customWidth="1"/>
    <col min="3" max="7" width="9.140625" style="395"/>
    <col min="8" max="8" width="14" style="395" bestFit="1" customWidth="1"/>
    <col min="9" max="16384" width="9.140625" style="395"/>
  </cols>
  <sheetData>
    <row r="1" spans="1:6" x14ac:dyDescent="0.2">
      <c r="A1" s="295" t="s">
        <v>45</v>
      </c>
    </row>
    <row r="2" spans="1:6" x14ac:dyDescent="0.2">
      <c r="A2" s="395" t="s">
        <v>1153</v>
      </c>
    </row>
    <row r="4" spans="1:6" x14ac:dyDescent="0.2">
      <c r="A4" s="396"/>
      <c r="B4" s="396">
        <v>2017</v>
      </c>
      <c r="C4" s="396">
        <v>2018</v>
      </c>
      <c r="D4" s="396">
        <v>2019</v>
      </c>
      <c r="E4" s="396">
        <v>2020</v>
      </c>
      <c r="F4" s="396">
        <v>2021</v>
      </c>
    </row>
    <row r="5" spans="1:6" x14ac:dyDescent="0.2">
      <c r="A5" s="395" t="s">
        <v>1154</v>
      </c>
      <c r="B5" s="395">
        <v>102</v>
      </c>
      <c r="C5" s="395">
        <v>80</v>
      </c>
      <c r="D5" s="395">
        <v>114</v>
      </c>
      <c r="E5" s="395">
        <v>66</v>
      </c>
      <c r="F5" s="395">
        <v>76</v>
      </c>
    </row>
    <row r="6" spans="1:6" x14ac:dyDescent="0.2">
      <c r="A6" s="395" t="s">
        <v>1155</v>
      </c>
      <c r="B6" s="397">
        <v>255056</v>
      </c>
      <c r="C6" s="397">
        <v>357637</v>
      </c>
      <c r="D6" s="397">
        <v>788291</v>
      </c>
      <c r="E6" s="397">
        <v>651292</v>
      </c>
      <c r="F6" s="397">
        <v>497287</v>
      </c>
    </row>
    <row r="7" spans="1:6" x14ac:dyDescent="0.2">
      <c r="B7" s="398"/>
      <c r="C7" s="398"/>
      <c r="D7" s="398"/>
      <c r="E7" s="398"/>
    </row>
    <row r="8" spans="1:6" x14ac:dyDescent="0.2">
      <c r="B8" s="398"/>
      <c r="C8" s="398"/>
      <c r="D8" s="398"/>
      <c r="E8" s="398"/>
      <c r="F8" s="398"/>
    </row>
    <row r="22" spans="1:8" x14ac:dyDescent="0.2">
      <c r="A22" s="302" t="s">
        <v>233</v>
      </c>
    </row>
    <row r="23" spans="1:8" x14ac:dyDescent="0.2">
      <c r="A23" s="401">
        <v>2021</v>
      </c>
    </row>
    <row r="24" spans="1:8" x14ac:dyDescent="0.2">
      <c r="A24" s="395" t="s">
        <v>1156</v>
      </c>
      <c r="B24" s="401">
        <v>2016</v>
      </c>
      <c r="C24" s="395">
        <v>105</v>
      </c>
      <c r="D24" s="395">
        <v>2</v>
      </c>
      <c r="E24" s="395">
        <v>486</v>
      </c>
      <c r="F24" s="395">
        <v>140</v>
      </c>
      <c r="H24" s="399">
        <f>D24*1000000+E24*1000+F24</f>
        <v>2486140</v>
      </c>
    </row>
    <row r="25" spans="1:8" x14ac:dyDescent="0.2">
      <c r="A25" s="395" t="s">
        <v>1156</v>
      </c>
      <c r="B25" s="401">
        <v>2017</v>
      </c>
      <c r="C25" s="395">
        <v>148</v>
      </c>
      <c r="D25" s="395">
        <v>7</v>
      </c>
      <c r="E25" s="395">
        <v>328</v>
      </c>
      <c r="F25" s="395">
        <v>358</v>
      </c>
      <c r="H25" s="399">
        <f t="shared" ref="H25:H34" si="0">D25*1000000+E25*1000+F25</f>
        <v>7328358</v>
      </c>
    </row>
    <row r="26" spans="1:8" x14ac:dyDescent="0.2">
      <c r="A26" s="395" t="s">
        <v>1156</v>
      </c>
      <c r="B26" s="401">
        <v>2018</v>
      </c>
      <c r="C26" s="395">
        <v>151</v>
      </c>
      <c r="D26" s="395">
        <v>9</v>
      </c>
      <c r="E26" s="395">
        <v>12</v>
      </c>
      <c r="F26" s="395">
        <v>344</v>
      </c>
      <c r="H26" s="399">
        <f t="shared" si="0"/>
        <v>9012344</v>
      </c>
    </row>
    <row r="27" spans="1:8" x14ac:dyDescent="0.2">
      <c r="A27" s="395" t="s">
        <v>1156</v>
      </c>
      <c r="B27" s="401">
        <v>2019</v>
      </c>
      <c r="C27" s="395">
        <v>149</v>
      </c>
      <c r="D27" s="395">
        <v>8</v>
      </c>
      <c r="E27" s="395">
        <v>967</v>
      </c>
      <c r="F27" s="395">
        <v>144</v>
      </c>
      <c r="H27" s="399">
        <f t="shared" si="0"/>
        <v>8967144</v>
      </c>
    </row>
    <row r="28" spans="1:8" x14ac:dyDescent="0.2">
      <c r="A28" s="395" t="s">
        <v>1156</v>
      </c>
      <c r="B28" s="401">
        <v>2020</v>
      </c>
      <c r="C28" s="395">
        <v>191</v>
      </c>
      <c r="D28" s="395">
        <v>5</v>
      </c>
      <c r="E28" s="395">
        <v>974</v>
      </c>
      <c r="F28" s="395">
        <v>430</v>
      </c>
      <c r="H28" s="399">
        <f t="shared" si="0"/>
        <v>5974430</v>
      </c>
    </row>
    <row r="29" spans="1:8" x14ac:dyDescent="0.2">
      <c r="A29" s="395" t="s">
        <v>1157</v>
      </c>
      <c r="B29" s="401" t="s">
        <v>1158</v>
      </c>
      <c r="C29" s="395">
        <v>76</v>
      </c>
      <c r="E29" s="395">
        <v>497</v>
      </c>
      <c r="F29" s="395">
        <v>287</v>
      </c>
      <c r="H29" s="399">
        <f t="shared" si="0"/>
        <v>497287</v>
      </c>
    </row>
    <row r="30" spans="1:8" x14ac:dyDescent="0.2">
      <c r="A30" s="395" t="s">
        <v>1159</v>
      </c>
      <c r="B30" s="401"/>
      <c r="C30" s="395">
        <v>2</v>
      </c>
      <c r="F30" s="395">
        <v>32113</v>
      </c>
      <c r="H30" s="399">
        <f t="shared" si="0"/>
        <v>32113</v>
      </c>
    </row>
    <row r="31" spans="1:8" x14ac:dyDescent="0.2">
      <c r="A31" s="395" t="s">
        <v>1160</v>
      </c>
      <c r="B31" s="401" t="s">
        <v>1161</v>
      </c>
      <c r="C31" s="395">
        <v>45</v>
      </c>
      <c r="E31" s="395">
        <v>205</v>
      </c>
      <c r="F31" s="395">
        <v>350</v>
      </c>
      <c r="H31" s="399">
        <f t="shared" si="0"/>
        <v>205350</v>
      </c>
    </row>
    <row r="32" spans="1:8" x14ac:dyDescent="0.2">
      <c r="A32" s="395" t="s">
        <v>1162</v>
      </c>
      <c r="B32" s="401">
        <v>2020</v>
      </c>
      <c r="C32" s="395">
        <v>24</v>
      </c>
      <c r="F32" s="395">
        <v>4571030</v>
      </c>
      <c r="H32" s="399">
        <f t="shared" si="0"/>
        <v>4571030</v>
      </c>
    </row>
    <row r="33" spans="1:8" x14ac:dyDescent="0.2">
      <c r="A33" s="395" t="s">
        <v>1163</v>
      </c>
      <c r="B33" s="401" t="s">
        <v>1164</v>
      </c>
      <c r="C33" s="395">
        <v>15</v>
      </c>
      <c r="E33" s="395">
        <v>77</v>
      </c>
      <c r="F33" s="395">
        <v>392</v>
      </c>
      <c r="H33" s="399">
        <f t="shared" si="0"/>
        <v>77392</v>
      </c>
    </row>
    <row r="34" spans="1:8" x14ac:dyDescent="0.2">
      <c r="A34" s="395" t="s">
        <v>571</v>
      </c>
      <c r="C34" s="395">
        <v>906</v>
      </c>
      <c r="D34" s="395">
        <v>39</v>
      </c>
      <c r="E34" s="395">
        <v>151</v>
      </c>
      <c r="F34" s="395">
        <v>588</v>
      </c>
      <c r="H34" s="399">
        <f t="shared" si="0"/>
        <v>39151588</v>
      </c>
    </row>
    <row r="46" spans="1:8" x14ac:dyDescent="0.2">
      <c r="A46" s="395" t="s">
        <v>826</v>
      </c>
      <c r="C46" s="395">
        <f>SUM(C30:C31,C33)</f>
        <v>62</v>
      </c>
      <c r="H46" s="399">
        <f>SUM(H30:H31,H33)</f>
        <v>314855</v>
      </c>
    </row>
    <row r="48" spans="1:8" x14ac:dyDescent="0.2">
      <c r="A48" s="395">
        <v>2020</v>
      </c>
    </row>
    <row r="49" spans="1:8" x14ac:dyDescent="0.2">
      <c r="A49" s="395" t="s">
        <v>1165</v>
      </c>
      <c r="B49" s="395">
        <v>2015</v>
      </c>
      <c r="C49" s="395">
        <v>175</v>
      </c>
      <c r="D49" s="395">
        <v>4</v>
      </c>
      <c r="E49" s="395">
        <v>880</v>
      </c>
      <c r="F49" s="395">
        <v>72</v>
      </c>
      <c r="H49" s="399">
        <f>D49*1000000+E49*1000+F49</f>
        <v>4880072</v>
      </c>
    </row>
    <row r="50" spans="1:8" x14ac:dyDescent="0.2">
      <c r="A50" s="395" t="s">
        <v>1156</v>
      </c>
      <c r="B50" s="395">
        <v>2016</v>
      </c>
      <c r="C50" s="395">
        <v>150</v>
      </c>
      <c r="D50" s="395">
        <v>7</v>
      </c>
      <c r="E50" s="395">
        <v>466</v>
      </c>
      <c r="F50" s="395">
        <v>49</v>
      </c>
      <c r="H50" s="399">
        <f t="shared" ref="H50:H59" si="1">D50*1000000+E50*1000+F50</f>
        <v>7466049</v>
      </c>
    </row>
    <row r="51" spans="1:8" x14ac:dyDescent="0.2">
      <c r="A51" s="395" t="s">
        <v>1156</v>
      </c>
      <c r="B51" s="395">
        <v>2017</v>
      </c>
      <c r="C51" s="395">
        <v>152</v>
      </c>
      <c r="D51" s="395">
        <v>9</v>
      </c>
      <c r="E51" s="395">
        <v>13</v>
      </c>
      <c r="F51" s="395">
        <v>738</v>
      </c>
      <c r="H51" s="399">
        <f t="shared" si="1"/>
        <v>9013738</v>
      </c>
    </row>
    <row r="52" spans="1:8" x14ac:dyDescent="0.2">
      <c r="A52" s="395" t="s">
        <v>1156</v>
      </c>
      <c r="B52" s="395">
        <v>2018</v>
      </c>
      <c r="C52" s="395">
        <v>151</v>
      </c>
      <c r="D52" s="395">
        <v>9</v>
      </c>
      <c r="E52" s="395">
        <v>281</v>
      </c>
      <c r="F52" s="395">
        <v>646</v>
      </c>
      <c r="H52" s="399">
        <f t="shared" si="1"/>
        <v>9281646</v>
      </c>
    </row>
    <row r="53" spans="1:8" x14ac:dyDescent="0.2">
      <c r="A53" s="395" t="s">
        <v>1156</v>
      </c>
      <c r="B53" s="395">
        <v>2019</v>
      </c>
      <c r="C53" s="395">
        <v>149</v>
      </c>
      <c r="D53" s="395">
        <v>4</v>
      </c>
      <c r="E53" s="395">
        <v>433</v>
      </c>
      <c r="F53" s="395">
        <v>300</v>
      </c>
      <c r="H53" s="399">
        <f t="shared" si="1"/>
        <v>4433300</v>
      </c>
    </row>
    <row r="54" spans="1:8" x14ac:dyDescent="0.2">
      <c r="A54" s="395" t="s">
        <v>1157</v>
      </c>
      <c r="B54" s="395" t="s">
        <v>1158</v>
      </c>
      <c r="C54" s="395">
        <v>66</v>
      </c>
      <c r="E54" s="395">
        <v>651</v>
      </c>
      <c r="F54" s="395">
        <v>292</v>
      </c>
      <c r="H54" s="399">
        <f t="shared" si="1"/>
        <v>651292</v>
      </c>
    </row>
    <row r="55" spans="1:8" x14ac:dyDescent="0.2">
      <c r="A55" s="400" t="s">
        <v>1159</v>
      </c>
      <c r="C55" s="395">
        <v>2</v>
      </c>
      <c r="E55" s="395">
        <v>34</v>
      </c>
      <c r="F55" s="395">
        <v>2</v>
      </c>
      <c r="H55" s="399">
        <f t="shared" si="1"/>
        <v>34002</v>
      </c>
    </row>
    <row r="56" spans="1:8" x14ac:dyDescent="0.2">
      <c r="A56" s="395" t="s">
        <v>1162</v>
      </c>
      <c r="C56" s="395">
        <v>24</v>
      </c>
      <c r="D56" s="395">
        <v>3</v>
      </c>
      <c r="E56" s="395">
        <v>640</v>
      </c>
      <c r="F56" s="395">
        <v>325</v>
      </c>
      <c r="H56" s="399">
        <f t="shared" si="1"/>
        <v>3640325</v>
      </c>
    </row>
    <row r="57" spans="1:8" x14ac:dyDescent="0.2">
      <c r="A57" s="400" t="s">
        <v>1163</v>
      </c>
      <c r="B57" s="395" t="s">
        <v>1164</v>
      </c>
      <c r="C57" s="395">
        <v>15</v>
      </c>
      <c r="E57" s="395">
        <v>77</v>
      </c>
      <c r="F57" s="395">
        <v>428</v>
      </c>
      <c r="H57" s="399">
        <f t="shared" si="1"/>
        <v>77428</v>
      </c>
    </row>
    <row r="58" spans="1:8" x14ac:dyDescent="0.2">
      <c r="A58" s="395" t="s">
        <v>571</v>
      </c>
      <c r="C58" s="395">
        <v>884</v>
      </c>
      <c r="D58" s="395">
        <v>39</v>
      </c>
      <c r="E58" s="395">
        <v>477</v>
      </c>
      <c r="F58" s="395">
        <v>852</v>
      </c>
      <c r="H58" s="399">
        <f t="shared" si="1"/>
        <v>39477852</v>
      </c>
    </row>
    <row r="59" spans="1:8" x14ac:dyDescent="0.2">
      <c r="H59" s="399">
        <f t="shared" si="1"/>
        <v>0</v>
      </c>
    </row>
    <row r="62" spans="1:8" x14ac:dyDescent="0.2">
      <c r="C62" s="399">
        <f>SUM(C55,C57)</f>
        <v>17</v>
      </c>
      <c r="H62" s="399">
        <f>SUM(H55,H57)</f>
        <v>111430</v>
      </c>
    </row>
    <row r="66" spans="1:8" x14ac:dyDescent="0.2">
      <c r="A66" s="395" t="s">
        <v>1156</v>
      </c>
      <c r="B66" s="395">
        <v>2014</v>
      </c>
      <c r="C66" s="395">
        <v>87</v>
      </c>
      <c r="D66" s="395">
        <v>2</v>
      </c>
      <c r="E66" s="395">
        <v>457</v>
      </c>
      <c r="F66" s="395">
        <v>802</v>
      </c>
      <c r="H66" s="399">
        <f t="shared" ref="H66:H75" si="2">D66*1000000+E66*1000+F66</f>
        <v>2457802</v>
      </c>
    </row>
    <row r="67" spans="1:8" x14ac:dyDescent="0.2">
      <c r="A67" s="395" t="s">
        <v>1156</v>
      </c>
      <c r="B67" s="395">
        <v>2015</v>
      </c>
      <c r="C67" s="395">
        <v>253</v>
      </c>
      <c r="D67" s="395">
        <v>13</v>
      </c>
      <c r="E67" s="395">
        <v>21</v>
      </c>
      <c r="F67" s="395">
        <v>675</v>
      </c>
      <c r="H67" s="399">
        <f t="shared" si="2"/>
        <v>13021675</v>
      </c>
    </row>
    <row r="68" spans="1:8" x14ac:dyDescent="0.2">
      <c r="A68" s="395" t="s">
        <v>1156</v>
      </c>
      <c r="B68" s="395">
        <v>2016</v>
      </c>
      <c r="C68" s="395">
        <v>154</v>
      </c>
      <c r="D68" s="395">
        <v>9</v>
      </c>
      <c r="E68" s="395">
        <v>45</v>
      </c>
      <c r="F68" s="395">
        <v>605</v>
      </c>
      <c r="H68" s="399">
        <f t="shared" si="2"/>
        <v>9045605</v>
      </c>
    </row>
    <row r="69" spans="1:8" x14ac:dyDescent="0.2">
      <c r="A69" s="395" t="s">
        <v>1156</v>
      </c>
      <c r="B69" s="395">
        <v>2017</v>
      </c>
      <c r="C69" s="395">
        <v>152</v>
      </c>
      <c r="D69" s="395">
        <v>9</v>
      </c>
      <c r="E69" s="395">
        <v>59</v>
      </c>
      <c r="F69" s="395">
        <v>11</v>
      </c>
      <c r="H69" s="399">
        <f t="shared" si="2"/>
        <v>9059011</v>
      </c>
    </row>
    <row r="70" spans="1:8" x14ac:dyDescent="0.2">
      <c r="A70" s="395" t="s">
        <v>1156</v>
      </c>
      <c r="B70" s="395">
        <v>2018</v>
      </c>
      <c r="C70" s="395">
        <v>152</v>
      </c>
      <c r="D70" s="395">
        <v>4</v>
      </c>
      <c r="E70" s="395">
        <v>579</v>
      </c>
      <c r="F70" s="395">
        <v>903</v>
      </c>
      <c r="H70" s="399">
        <f t="shared" si="2"/>
        <v>4579903</v>
      </c>
    </row>
    <row r="71" spans="1:8" x14ac:dyDescent="0.2">
      <c r="A71" s="395" t="s">
        <v>1166</v>
      </c>
      <c r="B71" s="395">
        <v>2019</v>
      </c>
      <c r="C71" s="400">
        <v>56</v>
      </c>
      <c r="E71" s="395">
        <v>241</v>
      </c>
      <c r="F71" s="395">
        <v>621</v>
      </c>
      <c r="H71" s="399">
        <f t="shared" si="2"/>
        <v>241621</v>
      </c>
    </row>
    <row r="72" spans="1:8" x14ac:dyDescent="0.2">
      <c r="A72" s="395" t="s">
        <v>1157</v>
      </c>
      <c r="B72" s="395" t="s">
        <v>1158</v>
      </c>
      <c r="C72" s="395">
        <v>114</v>
      </c>
      <c r="E72" s="395">
        <v>788</v>
      </c>
      <c r="F72" s="395">
        <v>291</v>
      </c>
      <c r="H72" s="399">
        <f t="shared" si="2"/>
        <v>788291</v>
      </c>
    </row>
    <row r="73" spans="1:8" x14ac:dyDescent="0.2">
      <c r="A73" s="395" t="s">
        <v>1159</v>
      </c>
      <c r="C73" s="400">
        <v>4</v>
      </c>
      <c r="E73" s="395">
        <v>77</v>
      </c>
      <c r="F73" s="395">
        <v>221</v>
      </c>
      <c r="H73" s="399">
        <f t="shared" si="2"/>
        <v>77221</v>
      </c>
    </row>
    <row r="74" spans="1:8" x14ac:dyDescent="0.2">
      <c r="A74" s="395" t="s">
        <v>1160</v>
      </c>
      <c r="B74" s="395" t="s">
        <v>1167</v>
      </c>
      <c r="C74" s="400">
        <v>4</v>
      </c>
      <c r="E74" s="395">
        <v>9</v>
      </c>
      <c r="F74" s="395">
        <v>0</v>
      </c>
      <c r="H74" s="399">
        <f t="shared" si="2"/>
        <v>9000</v>
      </c>
    </row>
    <row r="75" spans="1:8" x14ac:dyDescent="0.2">
      <c r="A75" s="395" t="s">
        <v>571</v>
      </c>
      <c r="C75" s="395">
        <v>976</v>
      </c>
      <c r="D75" s="395">
        <v>39</v>
      </c>
      <c r="E75" s="395">
        <v>280</v>
      </c>
      <c r="F75" s="395">
        <v>129</v>
      </c>
      <c r="H75" s="399">
        <f t="shared" si="2"/>
        <v>39280129</v>
      </c>
    </row>
    <row r="77" spans="1:8" x14ac:dyDescent="0.2">
      <c r="C77" s="399">
        <f>SUM(C73,C74,C71)</f>
        <v>64</v>
      </c>
      <c r="H77" s="399">
        <f>SUM(H73,H74,H71)</f>
        <v>327842</v>
      </c>
    </row>
    <row r="81" spans="1:8" x14ac:dyDescent="0.2">
      <c r="A81" s="395" t="s">
        <v>1156</v>
      </c>
      <c r="B81" s="395">
        <v>2014</v>
      </c>
      <c r="C81" s="395">
        <v>140</v>
      </c>
      <c r="F81" s="395">
        <v>7158281</v>
      </c>
      <c r="H81" s="399">
        <f t="shared" ref="H81:H89" si="3">D81*1000000+E81*1000+F81</f>
        <v>7158281</v>
      </c>
    </row>
    <row r="82" spans="1:8" x14ac:dyDescent="0.2">
      <c r="A82" s="395" t="s">
        <v>1156</v>
      </c>
      <c r="B82" s="395">
        <v>2015</v>
      </c>
      <c r="C82" s="395">
        <v>267</v>
      </c>
      <c r="F82" s="395">
        <v>16004865</v>
      </c>
      <c r="H82" s="399">
        <f t="shared" si="3"/>
        <v>16004865</v>
      </c>
    </row>
    <row r="83" spans="1:8" x14ac:dyDescent="0.2">
      <c r="A83" s="395" t="s">
        <v>1156</v>
      </c>
      <c r="B83" s="395">
        <v>2016</v>
      </c>
      <c r="C83" s="395">
        <v>154</v>
      </c>
      <c r="F83" s="395">
        <v>9354140</v>
      </c>
      <c r="H83" s="399">
        <f t="shared" si="3"/>
        <v>9354140</v>
      </c>
    </row>
    <row r="84" spans="1:8" x14ac:dyDescent="0.2">
      <c r="A84" s="395" t="s">
        <v>1156</v>
      </c>
      <c r="B84" s="395">
        <v>2017</v>
      </c>
      <c r="C84" s="395">
        <v>152</v>
      </c>
      <c r="F84" s="395">
        <v>4518586</v>
      </c>
      <c r="H84" s="399">
        <f t="shared" si="3"/>
        <v>4518586</v>
      </c>
    </row>
    <row r="85" spans="1:8" x14ac:dyDescent="0.2">
      <c r="A85" s="395" t="s">
        <v>1157</v>
      </c>
      <c r="B85" s="395" t="s">
        <v>1158</v>
      </c>
      <c r="C85" s="395">
        <v>80</v>
      </c>
      <c r="F85" s="395">
        <v>357637</v>
      </c>
      <c r="H85" s="399">
        <f t="shared" si="3"/>
        <v>357637</v>
      </c>
    </row>
    <row r="86" spans="1:8" x14ac:dyDescent="0.2">
      <c r="A86" s="395" t="s">
        <v>1159</v>
      </c>
      <c r="C86" s="395">
        <v>11</v>
      </c>
      <c r="F86" s="395">
        <v>165575</v>
      </c>
      <c r="H86" s="399">
        <f t="shared" si="3"/>
        <v>165575</v>
      </c>
    </row>
    <row r="87" spans="1:8" x14ac:dyDescent="0.2">
      <c r="A87" s="395" t="s">
        <v>1160</v>
      </c>
      <c r="B87" s="395" t="s">
        <v>1167</v>
      </c>
      <c r="C87" s="395">
        <v>53</v>
      </c>
      <c r="F87" s="395">
        <v>112000</v>
      </c>
      <c r="H87" s="399">
        <f t="shared" si="3"/>
        <v>112000</v>
      </c>
    </row>
    <row r="88" spans="1:8" x14ac:dyDescent="0.2">
      <c r="A88" s="395" t="s">
        <v>1163</v>
      </c>
      <c r="B88" s="395" t="s">
        <v>1164</v>
      </c>
      <c r="C88" s="395">
        <v>17</v>
      </c>
      <c r="F88" s="395">
        <v>81414</v>
      </c>
      <c r="H88" s="399">
        <f t="shared" si="3"/>
        <v>81414</v>
      </c>
    </row>
    <row r="89" spans="1:8" x14ac:dyDescent="0.2">
      <c r="A89" s="395" t="s">
        <v>571</v>
      </c>
      <c r="C89" s="395">
        <v>874</v>
      </c>
      <c r="F89" s="395">
        <v>37752498</v>
      </c>
      <c r="H89" s="399">
        <f t="shared" si="3"/>
        <v>37752498</v>
      </c>
    </row>
    <row r="92" spans="1:8" x14ac:dyDescent="0.2">
      <c r="C92" s="399">
        <f>SUM(C88,C87,C86)</f>
        <v>81</v>
      </c>
      <c r="H92" s="399">
        <f>SUM(H88,H87,H86)</f>
        <v>358989</v>
      </c>
    </row>
    <row r="97" spans="1:8" x14ac:dyDescent="0.2">
      <c r="A97" s="395" t="s">
        <v>1156</v>
      </c>
      <c r="B97" s="395">
        <v>2012</v>
      </c>
      <c r="C97" s="395">
        <v>123</v>
      </c>
      <c r="F97" s="395">
        <v>3908098</v>
      </c>
      <c r="H97" s="399">
        <f t="shared" ref="H97:H104" si="4">D97*1000000+E97*1000+F97</f>
        <v>3908098</v>
      </c>
    </row>
    <row r="98" spans="1:8" x14ac:dyDescent="0.2">
      <c r="A98" s="395" t="s">
        <v>1156</v>
      </c>
      <c r="B98" s="395">
        <v>2014</v>
      </c>
      <c r="C98" s="395">
        <v>148</v>
      </c>
      <c r="F98" s="395">
        <v>8971875</v>
      </c>
      <c r="H98" s="399">
        <f t="shared" si="4"/>
        <v>8971875</v>
      </c>
    </row>
    <row r="99" spans="1:8" x14ac:dyDescent="0.2">
      <c r="A99" s="395" t="s">
        <v>1156</v>
      </c>
      <c r="B99" s="395">
        <v>2015</v>
      </c>
      <c r="C99" s="395">
        <v>268</v>
      </c>
      <c r="F99" s="395">
        <v>16899549</v>
      </c>
      <c r="H99" s="399">
        <f t="shared" si="4"/>
        <v>16899549</v>
      </c>
    </row>
    <row r="100" spans="1:8" x14ac:dyDescent="0.2">
      <c r="A100" s="395" t="s">
        <v>1156</v>
      </c>
      <c r="B100" s="395">
        <v>2016</v>
      </c>
      <c r="C100" s="395">
        <v>154</v>
      </c>
      <c r="F100" s="395">
        <v>4680422</v>
      </c>
      <c r="H100" s="399">
        <f t="shared" si="4"/>
        <v>4680422</v>
      </c>
    </row>
    <row r="101" spans="1:8" x14ac:dyDescent="0.2">
      <c r="A101" s="395" t="s">
        <v>1157</v>
      </c>
      <c r="B101" s="395" t="s">
        <v>1158</v>
      </c>
      <c r="C101" s="395">
        <v>102</v>
      </c>
      <c r="F101" s="395">
        <v>255056</v>
      </c>
      <c r="H101" s="399">
        <f t="shared" si="4"/>
        <v>255056</v>
      </c>
    </row>
    <row r="102" spans="1:8" x14ac:dyDescent="0.2">
      <c r="A102" s="395" t="s">
        <v>1159</v>
      </c>
      <c r="C102" s="395">
        <v>49</v>
      </c>
      <c r="F102" s="395">
        <v>195945</v>
      </c>
      <c r="H102" s="399">
        <f t="shared" si="4"/>
        <v>195945</v>
      </c>
    </row>
    <row r="103" spans="1:8" x14ac:dyDescent="0.2">
      <c r="A103" s="395" t="s">
        <v>1163</v>
      </c>
      <c r="B103" s="395" t="s">
        <v>1164</v>
      </c>
      <c r="C103" s="395">
        <v>17</v>
      </c>
      <c r="F103" s="395">
        <v>81834</v>
      </c>
      <c r="H103" s="399">
        <f t="shared" si="4"/>
        <v>81834</v>
      </c>
    </row>
    <row r="104" spans="1:8" x14ac:dyDescent="0.2">
      <c r="A104" s="395" t="s">
        <v>571</v>
      </c>
      <c r="C104" s="395">
        <v>861</v>
      </c>
      <c r="F104" s="395">
        <v>34992779</v>
      </c>
      <c r="H104" s="399">
        <f t="shared" si="4"/>
        <v>34992779</v>
      </c>
    </row>
    <row r="107" spans="1:8" x14ac:dyDescent="0.2">
      <c r="C107" s="399">
        <f>SUM(C103,C102)</f>
        <v>66</v>
      </c>
      <c r="H107" s="399">
        <f>SUM(H103,H102)</f>
        <v>277779</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6C516-074D-46D7-AD21-07502E5B9B59}">
  <dimension ref="A1:H75"/>
  <sheetViews>
    <sheetView zoomScaleNormal="100" workbookViewId="0"/>
  </sheetViews>
  <sheetFormatPr defaultColWidth="9.140625" defaultRowHeight="12.75" x14ac:dyDescent="0.2"/>
  <cols>
    <col min="1" max="1" width="27.42578125" style="401" customWidth="1"/>
    <col min="2" max="2" width="11.85546875" style="395" bestFit="1" customWidth="1"/>
    <col min="3" max="7" width="9.140625" style="395"/>
    <col min="8" max="8" width="14" style="395" bestFit="1" customWidth="1"/>
    <col min="9" max="16384" width="9.140625" style="395"/>
  </cols>
  <sheetData>
    <row r="1" spans="1:8" x14ac:dyDescent="0.2">
      <c r="A1" s="402" t="s">
        <v>1168</v>
      </c>
    </row>
    <row r="2" spans="1:8" x14ac:dyDescent="0.2">
      <c r="A2" s="401" t="s">
        <v>1153</v>
      </c>
    </row>
    <row r="4" spans="1:8" x14ac:dyDescent="0.2">
      <c r="A4" s="403" t="s">
        <v>1169</v>
      </c>
      <c r="B4" s="396">
        <v>2017</v>
      </c>
      <c r="C4" s="396">
        <v>2018</v>
      </c>
      <c r="D4" s="396">
        <v>2019</v>
      </c>
      <c r="E4" s="396">
        <v>2020</v>
      </c>
      <c r="F4" s="396">
        <v>2021</v>
      </c>
    </row>
    <row r="5" spans="1:8" x14ac:dyDescent="0.2">
      <c r="A5" s="401" t="s">
        <v>1154</v>
      </c>
      <c r="B5" s="398">
        <f>C75</f>
        <v>66</v>
      </c>
      <c r="C5" s="398">
        <f>C64</f>
        <v>81</v>
      </c>
      <c r="D5" s="398">
        <f>C52</f>
        <v>64</v>
      </c>
      <c r="E5" s="398">
        <f>C39</f>
        <v>17</v>
      </c>
      <c r="F5" s="395">
        <f>C26</f>
        <v>62</v>
      </c>
    </row>
    <row r="6" spans="1:8" x14ac:dyDescent="0.2">
      <c r="A6" s="401" t="s">
        <v>1155</v>
      </c>
      <c r="B6" s="398">
        <f>H75</f>
        <v>277779</v>
      </c>
      <c r="C6" s="398">
        <f>H64</f>
        <v>358989</v>
      </c>
      <c r="D6" s="398">
        <f>H52</f>
        <v>327842</v>
      </c>
      <c r="E6" s="398">
        <f>H39</f>
        <v>111430</v>
      </c>
      <c r="F6" s="398">
        <f>H26</f>
        <v>314855</v>
      </c>
    </row>
    <row r="13" spans="1:8" x14ac:dyDescent="0.2">
      <c r="A13" s="265" t="s">
        <v>233</v>
      </c>
    </row>
    <row r="14" spans="1:8" x14ac:dyDescent="0.2">
      <c r="A14" s="404">
        <v>2021</v>
      </c>
    </row>
    <row r="15" spans="1:8" x14ac:dyDescent="0.2">
      <c r="A15" s="401" t="s">
        <v>1156</v>
      </c>
      <c r="B15" s="395">
        <v>2016</v>
      </c>
      <c r="C15" s="395">
        <v>105</v>
      </c>
      <c r="D15" s="395">
        <v>2</v>
      </c>
      <c r="E15" s="395">
        <v>486</v>
      </c>
      <c r="F15" s="395">
        <v>140</v>
      </c>
      <c r="H15" s="399">
        <f>D15*1000000+E15*1000+F15</f>
        <v>2486140</v>
      </c>
    </row>
    <row r="16" spans="1:8" x14ac:dyDescent="0.2">
      <c r="A16" s="401" t="s">
        <v>1156</v>
      </c>
      <c r="B16" s="395">
        <v>2017</v>
      </c>
      <c r="C16" s="395">
        <v>148</v>
      </c>
      <c r="D16" s="395">
        <v>7</v>
      </c>
      <c r="E16" s="395">
        <v>328</v>
      </c>
      <c r="F16" s="395">
        <v>358</v>
      </c>
      <c r="H16" s="399">
        <f t="shared" ref="H16:H25" si="0">D16*1000000+E16*1000+F16</f>
        <v>7328358</v>
      </c>
    </row>
    <row r="17" spans="1:8" x14ac:dyDescent="0.2">
      <c r="A17" s="401" t="s">
        <v>1156</v>
      </c>
      <c r="B17" s="395">
        <v>2018</v>
      </c>
      <c r="C17" s="395">
        <v>151</v>
      </c>
      <c r="D17" s="395">
        <v>9</v>
      </c>
      <c r="E17" s="395">
        <v>12</v>
      </c>
      <c r="F17" s="395">
        <v>344</v>
      </c>
      <c r="H17" s="399">
        <f t="shared" si="0"/>
        <v>9012344</v>
      </c>
    </row>
    <row r="18" spans="1:8" x14ac:dyDescent="0.2">
      <c r="A18" s="401" t="s">
        <v>1156</v>
      </c>
      <c r="B18" s="395">
        <v>2019</v>
      </c>
      <c r="C18" s="395">
        <v>149</v>
      </c>
      <c r="D18" s="395">
        <v>8</v>
      </c>
      <c r="E18" s="395">
        <v>967</v>
      </c>
      <c r="F18" s="395">
        <v>144</v>
      </c>
      <c r="H18" s="399">
        <f t="shared" si="0"/>
        <v>8967144</v>
      </c>
    </row>
    <row r="19" spans="1:8" x14ac:dyDescent="0.2">
      <c r="A19" s="401" t="s">
        <v>1156</v>
      </c>
      <c r="B19" s="395">
        <v>2020</v>
      </c>
      <c r="C19" s="395">
        <v>191</v>
      </c>
      <c r="D19" s="395">
        <v>5</v>
      </c>
      <c r="E19" s="395">
        <v>974</v>
      </c>
      <c r="F19" s="395">
        <v>430</v>
      </c>
      <c r="H19" s="399">
        <f t="shared" si="0"/>
        <v>5974430</v>
      </c>
    </row>
    <row r="20" spans="1:8" x14ac:dyDescent="0.2">
      <c r="A20" s="401" t="s">
        <v>1157</v>
      </c>
      <c r="B20" s="395" t="s">
        <v>1158</v>
      </c>
      <c r="C20" s="395">
        <v>76</v>
      </c>
      <c r="E20" s="395">
        <v>497</v>
      </c>
      <c r="F20" s="395">
        <v>287</v>
      </c>
      <c r="H20" s="399">
        <f t="shared" si="0"/>
        <v>497287</v>
      </c>
    </row>
    <row r="21" spans="1:8" x14ac:dyDescent="0.2">
      <c r="A21" s="401" t="s">
        <v>1159</v>
      </c>
      <c r="C21" s="395">
        <v>2</v>
      </c>
      <c r="F21" s="395">
        <v>32113</v>
      </c>
      <c r="H21" s="399">
        <f t="shared" si="0"/>
        <v>32113</v>
      </c>
    </row>
    <row r="22" spans="1:8" x14ac:dyDescent="0.2">
      <c r="A22" s="401" t="s">
        <v>1160</v>
      </c>
      <c r="B22" s="395" t="s">
        <v>1161</v>
      </c>
      <c r="C22" s="395">
        <v>45</v>
      </c>
      <c r="E22" s="395">
        <v>205</v>
      </c>
      <c r="F22" s="395">
        <v>350</v>
      </c>
      <c r="H22" s="399">
        <f t="shared" si="0"/>
        <v>205350</v>
      </c>
    </row>
    <row r="23" spans="1:8" x14ac:dyDescent="0.2">
      <c r="A23" s="401" t="s">
        <v>1162</v>
      </c>
      <c r="B23" s="395">
        <v>2020</v>
      </c>
      <c r="C23" s="395">
        <v>24</v>
      </c>
      <c r="F23" s="395">
        <v>4571030</v>
      </c>
      <c r="H23" s="399">
        <f t="shared" si="0"/>
        <v>4571030</v>
      </c>
    </row>
    <row r="24" spans="1:8" x14ac:dyDescent="0.2">
      <c r="A24" s="401" t="s">
        <v>1163</v>
      </c>
      <c r="B24" s="395" t="s">
        <v>1164</v>
      </c>
      <c r="C24" s="395">
        <v>15</v>
      </c>
      <c r="E24" s="395">
        <v>77</v>
      </c>
      <c r="F24" s="395">
        <v>392</v>
      </c>
      <c r="H24" s="399">
        <f t="shared" si="0"/>
        <v>77392</v>
      </c>
    </row>
    <row r="25" spans="1:8" x14ac:dyDescent="0.2">
      <c r="A25" s="401" t="s">
        <v>571</v>
      </c>
      <c r="C25" s="395">
        <v>906</v>
      </c>
      <c r="D25" s="395">
        <v>39</v>
      </c>
      <c r="E25" s="395">
        <v>151</v>
      </c>
      <c r="F25" s="395">
        <v>588</v>
      </c>
      <c r="H25" s="399">
        <f t="shared" si="0"/>
        <v>39151588</v>
      </c>
    </row>
    <row r="26" spans="1:8" x14ac:dyDescent="0.2">
      <c r="C26" s="395">
        <f>SUM(C21:C22,C24)</f>
        <v>62</v>
      </c>
      <c r="H26" s="399">
        <f>SUM(H21:H22,H24)</f>
        <v>314855</v>
      </c>
    </row>
    <row r="28" spans="1:8" x14ac:dyDescent="0.2">
      <c r="A28" s="404">
        <v>2020</v>
      </c>
    </row>
    <row r="29" spans="1:8" x14ac:dyDescent="0.2">
      <c r="A29" s="401" t="s">
        <v>1165</v>
      </c>
      <c r="B29" s="395">
        <v>2015</v>
      </c>
      <c r="C29" s="395">
        <v>175</v>
      </c>
      <c r="D29" s="395">
        <v>4</v>
      </c>
      <c r="E29" s="395">
        <v>880</v>
      </c>
      <c r="F29" s="395">
        <v>72</v>
      </c>
      <c r="H29" s="399">
        <f>D29*1000000+E29*1000+F29</f>
        <v>4880072</v>
      </c>
    </row>
    <row r="30" spans="1:8" x14ac:dyDescent="0.2">
      <c r="A30" s="401" t="s">
        <v>1156</v>
      </c>
      <c r="B30" s="395">
        <v>2016</v>
      </c>
      <c r="C30" s="395">
        <v>150</v>
      </c>
      <c r="D30" s="395">
        <v>7</v>
      </c>
      <c r="E30" s="395">
        <v>466</v>
      </c>
      <c r="F30" s="395">
        <v>49</v>
      </c>
      <c r="H30" s="399">
        <f t="shared" ref="H30:H38" si="1">D30*1000000+E30*1000+F30</f>
        <v>7466049</v>
      </c>
    </row>
    <row r="31" spans="1:8" x14ac:dyDescent="0.2">
      <c r="A31" s="401" t="s">
        <v>1156</v>
      </c>
      <c r="B31" s="395">
        <v>2017</v>
      </c>
      <c r="C31" s="395">
        <v>152</v>
      </c>
      <c r="D31" s="395">
        <v>9</v>
      </c>
      <c r="E31" s="395">
        <v>13</v>
      </c>
      <c r="F31" s="395">
        <v>738</v>
      </c>
      <c r="H31" s="399">
        <f t="shared" si="1"/>
        <v>9013738</v>
      </c>
    </row>
    <row r="32" spans="1:8" x14ac:dyDescent="0.2">
      <c r="A32" s="401" t="s">
        <v>1156</v>
      </c>
      <c r="B32" s="395">
        <v>2018</v>
      </c>
      <c r="C32" s="395">
        <v>151</v>
      </c>
      <c r="D32" s="395">
        <v>9</v>
      </c>
      <c r="E32" s="395">
        <v>281</v>
      </c>
      <c r="F32" s="395">
        <v>646</v>
      </c>
      <c r="H32" s="399">
        <f t="shared" si="1"/>
        <v>9281646</v>
      </c>
    </row>
    <row r="33" spans="1:8" x14ac:dyDescent="0.2">
      <c r="A33" s="401" t="s">
        <v>1156</v>
      </c>
      <c r="B33" s="395">
        <v>2019</v>
      </c>
      <c r="C33" s="395">
        <v>149</v>
      </c>
      <c r="D33" s="395">
        <v>4</v>
      </c>
      <c r="E33" s="395">
        <v>433</v>
      </c>
      <c r="F33" s="395">
        <v>300</v>
      </c>
      <c r="H33" s="399">
        <f t="shared" si="1"/>
        <v>4433300</v>
      </c>
    </row>
    <row r="34" spans="1:8" x14ac:dyDescent="0.2">
      <c r="A34" s="401" t="s">
        <v>1157</v>
      </c>
      <c r="B34" s="395" t="s">
        <v>1158</v>
      </c>
      <c r="C34" s="395">
        <v>66</v>
      </c>
      <c r="E34" s="395">
        <v>651</v>
      </c>
      <c r="F34" s="395">
        <v>292</v>
      </c>
      <c r="H34" s="399">
        <f t="shared" si="1"/>
        <v>651292</v>
      </c>
    </row>
    <row r="35" spans="1:8" x14ac:dyDescent="0.2">
      <c r="A35" s="401" t="s">
        <v>1159</v>
      </c>
      <c r="C35" s="395">
        <v>2</v>
      </c>
      <c r="E35" s="395">
        <v>34</v>
      </c>
      <c r="F35" s="395">
        <v>2</v>
      </c>
      <c r="H35" s="399">
        <f t="shared" si="1"/>
        <v>34002</v>
      </c>
    </row>
    <row r="36" spans="1:8" x14ac:dyDescent="0.2">
      <c r="A36" s="401" t="s">
        <v>1162</v>
      </c>
      <c r="C36" s="395">
        <v>24</v>
      </c>
      <c r="D36" s="395">
        <v>3</v>
      </c>
      <c r="E36" s="395">
        <v>640</v>
      </c>
      <c r="F36" s="395">
        <v>325</v>
      </c>
      <c r="H36" s="399">
        <f t="shared" si="1"/>
        <v>3640325</v>
      </c>
    </row>
    <row r="37" spans="1:8" x14ac:dyDescent="0.2">
      <c r="A37" s="401" t="s">
        <v>1163</v>
      </c>
      <c r="B37" s="395" t="s">
        <v>1164</v>
      </c>
      <c r="C37" s="395">
        <v>15</v>
      </c>
      <c r="E37" s="395">
        <v>77</v>
      </c>
      <c r="F37" s="395">
        <v>428</v>
      </c>
      <c r="H37" s="399">
        <f t="shared" si="1"/>
        <v>77428</v>
      </c>
    </row>
    <row r="38" spans="1:8" x14ac:dyDescent="0.2">
      <c r="A38" s="401" t="s">
        <v>571</v>
      </c>
      <c r="C38" s="395">
        <v>884</v>
      </c>
      <c r="D38" s="395">
        <v>39</v>
      </c>
      <c r="E38" s="395">
        <v>477</v>
      </c>
      <c r="F38" s="395">
        <v>852</v>
      </c>
      <c r="H38" s="399">
        <f t="shared" si="1"/>
        <v>39477852</v>
      </c>
    </row>
    <row r="39" spans="1:8" x14ac:dyDescent="0.2">
      <c r="C39" s="399">
        <f>SUM(C35,C37)</f>
        <v>17</v>
      </c>
      <c r="H39" s="399">
        <f>SUM(H35,H37)</f>
        <v>111430</v>
      </c>
    </row>
    <row r="41" spans="1:8" x14ac:dyDescent="0.2">
      <c r="A41" s="404">
        <v>2019</v>
      </c>
    </row>
    <row r="42" spans="1:8" x14ac:dyDescent="0.2">
      <c r="A42" s="401" t="s">
        <v>1156</v>
      </c>
      <c r="B42" s="395">
        <v>2014</v>
      </c>
      <c r="C42" s="395">
        <v>87</v>
      </c>
      <c r="D42" s="395">
        <v>2</v>
      </c>
      <c r="E42" s="395">
        <v>457</v>
      </c>
      <c r="F42" s="395">
        <v>802</v>
      </c>
      <c r="H42" s="399">
        <f t="shared" ref="H42:H51" si="2">D42*1000000+E42*1000+F42</f>
        <v>2457802</v>
      </c>
    </row>
    <row r="43" spans="1:8" x14ac:dyDescent="0.2">
      <c r="A43" s="401" t="s">
        <v>1156</v>
      </c>
      <c r="B43" s="395">
        <v>2015</v>
      </c>
      <c r="C43" s="395">
        <v>253</v>
      </c>
      <c r="D43" s="395">
        <v>13</v>
      </c>
      <c r="E43" s="395">
        <v>21</v>
      </c>
      <c r="F43" s="395">
        <v>675</v>
      </c>
      <c r="H43" s="399">
        <f t="shared" si="2"/>
        <v>13021675</v>
      </c>
    </row>
    <row r="44" spans="1:8" x14ac:dyDescent="0.2">
      <c r="A44" s="401" t="s">
        <v>1156</v>
      </c>
      <c r="B44" s="395">
        <v>2016</v>
      </c>
      <c r="C44" s="395">
        <v>154</v>
      </c>
      <c r="D44" s="395">
        <v>9</v>
      </c>
      <c r="E44" s="395">
        <v>45</v>
      </c>
      <c r="F44" s="395">
        <v>605</v>
      </c>
      <c r="H44" s="399">
        <f t="shared" si="2"/>
        <v>9045605</v>
      </c>
    </row>
    <row r="45" spans="1:8" x14ac:dyDescent="0.2">
      <c r="A45" s="401" t="s">
        <v>1156</v>
      </c>
      <c r="B45" s="395">
        <v>2017</v>
      </c>
      <c r="C45" s="395">
        <v>152</v>
      </c>
      <c r="D45" s="395">
        <v>9</v>
      </c>
      <c r="E45" s="395">
        <v>59</v>
      </c>
      <c r="F45" s="395">
        <v>11</v>
      </c>
      <c r="H45" s="399">
        <f t="shared" si="2"/>
        <v>9059011</v>
      </c>
    </row>
    <row r="46" spans="1:8" x14ac:dyDescent="0.2">
      <c r="A46" s="401" t="s">
        <v>1156</v>
      </c>
      <c r="B46" s="395">
        <v>2018</v>
      </c>
      <c r="C46" s="395">
        <v>152</v>
      </c>
      <c r="D46" s="395">
        <v>4</v>
      </c>
      <c r="E46" s="395">
        <v>579</v>
      </c>
      <c r="F46" s="395">
        <v>903</v>
      </c>
      <c r="H46" s="399">
        <f t="shared" si="2"/>
        <v>4579903</v>
      </c>
    </row>
    <row r="47" spans="1:8" x14ac:dyDescent="0.2">
      <c r="A47" s="401" t="s">
        <v>1166</v>
      </c>
      <c r="B47" s="395">
        <v>2019</v>
      </c>
      <c r="C47" s="395">
        <v>56</v>
      </c>
      <c r="E47" s="395">
        <v>241</v>
      </c>
      <c r="F47" s="395">
        <v>621</v>
      </c>
      <c r="H47" s="399">
        <f t="shared" si="2"/>
        <v>241621</v>
      </c>
    </row>
    <row r="48" spans="1:8" x14ac:dyDescent="0.2">
      <c r="A48" s="401" t="s">
        <v>1157</v>
      </c>
      <c r="B48" s="395" t="s">
        <v>1158</v>
      </c>
      <c r="C48" s="395">
        <v>114</v>
      </c>
      <c r="E48" s="395">
        <v>788</v>
      </c>
      <c r="F48" s="395">
        <v>291</v>
      </c>
      <c r="H48" s="399">
        <f t="shared" si="2"/>
        <v>788291</v>
      </c>
    </row>
    <row r="49" spans="1:8" x14ac:dyDescent="0.2">
      <c r="A49" s="401" t="s">
        <v>1159</v>
      </c>
      <c r="C49" s="395">
        <v>4</v>
      </c>
      <c r="E49" s="395">
        <v>77</v>
      </c>
      <c r="F49" s="395">
        <v>221</v>
      </c>
      <c r="H49" s="399">
        <f t="shared" si="2"/>
        <v>77221</v>
      </c>
    </row>
    <row r="50" spans="1:8" x14ac:dyDescent="0.2">
      <c r="A50" s="401" t="s">
        <v>1160</v>
      </c>
      <c r="B50" s="395" t="s">
        <v>1167</v>
      </c>
      <c r="C50" s="395">
        <v>4</v>
      </c>
      <c r="E50" s="395">
        <v>9</v>
      </c>
      <c r="F50" s="395">
        <v>0</v>
      </c>
      <c r="H50" s="399">
        <f t="shared" si="2"/>
        <v>9000</v>
      </c>
    </row>
    <row r="51" spans="1:8" x14ac:dyDescent="0.2">
      <c r="A51" s="401" t="s">
        <v>571</v>
      </c>
      <c r="C51" s="395">
        <v>976</v>
      </c>
      <c r="D51" s="395">
        <v>39</v>
      </c>
      <c r="E51" s="395">
        <v>280</v>
      </c>
      <c r="F51" s="395">
        <v>129</v>
      </c>
      <c r="H51" s="399">
        <f t="shared" si="2"/>
        <v>39280129</v>
      </c>
    </row>
    <row r="52" spans="1:8" x14ac:dyDescent="0.2">
      <c r="C52" s="399">
        <f>SUM(C49,C50,C47)</f>
        <v>64</v>
      </c>
      <c r="H52" s="399">
        <f>SUM(H49,H50,H47)</f>
        <v>327842</v>
      </c>
    </row>
    <row r="54" spans="1:8" x14ac:dyDescent="0.2">
      <c r="A54" s="404">
        <v>2018</v>
      </c>
    </row>
    <row r="55" spans="1:8" x14ac:dyDescent="0.2">
      <c r="A55" s="401" t="s">
        <v>1156</v>
      </c>
      <c r="B55" s="395">
        <v>2014</v>
      </c>
      <c r="C55" s="395">
        <v>140</v>
      </c>
      <c r="F55" s="395">
        <v>7158281</v>
      </c>
      <c r="H55" s="399">
        <f t="shared" ref="H55:H63" si="3">D55*1000000+E55*1000+F55</f>
        <v>7158281</v>
      </c>
    </row>
    <row r="56" spans="1:8" x14ac:dyDescent="0.2">
      <c r="A56" s="401" t="s">
        <v>1156</v>
      </c>
      <c r="B56" s="395">
        <v>2015</v>
      </c>
      <c r="C56" s="395">
        <v>267</v>
      </c>
      <c r="F56" s="395">
        <v>16004865</v>
      </c>
      <c r="H56" s="399">
        <f t="shared" si="3"/>
        <v>16004865</v>
      </c>
    </row>
    <row r="57" spans="1:8" x14ac:dyDescent="0.2">
      <c r="A57" s="401" t="s">
        <v>1156</v>
      </c>
      <c r="B57" s="395">
        <v>2016</v>
      </c>
      <c r="C57" s="395">
        <v>154</v>
      </c>
      <c r="F57" s="395">
        <v>9354140</v>
      </c>
      <c r="H57" s="399">
        <f t="shared" si="3"/>
        <v>9354140</v>
      </c>
    </row>
    <row r="58" spans="1:8" x14ac:dyDescent="0.2">
      <c r="A58" s="401" t="s">
        <v>1156</v>
      </c>
      <c r="B58" s="395">
        <v>2017</v>
      </c>
      <c r="C58" s="395">
        <v>152</v>
      </c>
      <c r="F58" s="395">
        <v>4518586</v>
      </c>
      <c r="H58" s="399">
        <f t="shared" si="3"/>
        <v>4518586</v>
      </c>
    </row>
    <row r="59" spans="1:8" x14ac:dyDescent="0.2">
      <c r="A59" s="401" t="s">
        <v>1157</v>
      </c>
      <c r="B59" s="395" t="s">
        <v>1158</v>
      </c>
      <c r="C59" s="395">
        <v>80</v>
      </c>
      <c r="F59" s="395">
        <v>357637</v>
      </c>
      <c r="H59" s="399">
        <f t="shared" si="3"/>
        <v>357637</v>
      </c>
    </row>
    <row r="60" spans="1:8" x14ac:dyDescent="0.2">
      <c r="A60" s="401" t="s">
        <v>1159</v>
      </c>
      <c r="C60" s="395">
        <v>11</v>
      </c>
      <c r="F60" s="395">
        <v>165575</v>
      </c>
      <c r="H60" s="399">
        <f t="shared" si="3"/>
        <v>165575</v>
      </c>
    </row>
    <row r="61" spans="1:8" x14ac:dyDescent="0.2">
      <c r="A61" s="401" t="s">
        <v>1160</v>
      </c>
      <c r="B61" s="395" t="s">
        <v>1167</v>
      </c>
      <c r="C61" s="395">
        <v>53</v>
      </c>
      <c r="F61" s="395">
        <v>112000</v>
      </c>
      <c r="H61" s="399">
        <f t="shared" si="3"/>
        <v>112000</v>
      </c>
    </row>
    <row r="62" spans="1:8" x14ac:dyDescent="0.2">
      <c r="A62" s="401" t="s">
        <v>1163</v>
      </c>
      <c r="B62" s="395" t="s">
        <v>1164</v>
      </c>
      <c r="C62" s="395">
        <v>17</v>
      </c>
      <c r="F62" s="395">
        <v>81414</v>
      </c>
      <c r="H62" s="399">
        <f t="shared" si="3"/>
        <v>81414</v>
      </c>
    </row>
    <row r="63" spans="1:8" x14ac:dyDescent="0.2">
      <c r="A63" s="401" t="s">
        <v>571</v>
      </c>
      <c r="C63" s="395">
        <v>874</v>
      </c>
      <c r="F63" s="395">
        <v>37752498</v>
      </c>
      <c r="H63" s="399">
        <f t="shared" si="3"/>
        <v>37752498</v>
      </c>
    </row>
    <row r="64" spans="1:8" x14ac:dyDescent="0.2">
      <c r="C64" s="399">
        <f>SUM(C62,C61,C60)</f>
        <v>81</v>
      </c>
      <c r="H64" s="399">
        <f>SUM(H62,H61,H60)</f>
        <v>358989</v>
      </c>
    </row>
    <row r="66" spans="1:8" x14ac:dyDescent="0.2">
      <c r="A66" s="404">
        <v>2017</v>
      </c>
    </row>
    <row r="67" spans="1:8" x14ac:dyDescent="0.2">
      <c r="A67" s="401" t="s">
        <v>1156</v>
      </c>
      <c r="B67" s="395">
        <v>2012</v>
      </c>
      <c r="C67" s="395">
        <v>123</v>
      </c>
      <c r="F67" s="395">
        <v>3908098</v>
      </c>
      <c r="H67" s="399">
        <f t="shared" ref="H67:H74" si="4">D67*1000000+E67*1000+F67</f>
        <v>3908098</v>
      </c>
    </row>
    <row r="68" spans="1:8" x14ac:dyDescent="0.2">
      <c r="A68" s="401" t="s">
        <v>1156</v>
      </c>
      <c r="B68" s="395">
        <v>2014</v>
      </c>
      <c r="C68" s="395">
        <v>148</v>
      </c>
      <c r="F68" s="395">
        <v>8971875</v>
      </c>
      <c r="H68" s="399">
        <f t="shared" si="4"/>
        <v>8971875</v>
      </c>
    </row>
    <row r="69" spans="1:8" x14ac:dyDescent="0.2">
      <c r="A69" s="401" t="s">
        <v>1156</v>
      </c>
      <c r="B69" s="395">
        <v>2015</v>
      </c>
      <c r="C69" s="395">
        <v>268</v>
      </c>
      <c r="F69" s="395">
        <v>16899549</v>
      </c>
      <c r="H69" s="399">
        <f t="shared" si="4"/>
        <v>16899549</v>
      </c>
    </row>
    <row r="70" spans="1:8" x14ac:dyDescent="0.2">
      <c r="A70" s="401" t="s">
        <v>1156</v>
      </c>
      <c r="B70" s="395">
        <v>2016</v>
      </c>
      <c r="C70" s="395">
        <v>154</v>
      </c>
      <c r="F70" s="395">
        <v>4680422</v>
      </c>
      <c r="H70" s="399">
        <f t="shared" si="4"/>
        <v>4680422</v>
      </c>
    </row>
    <row r="71" spans="1:8" x14ac:dyDescent="0.2">
      <c r="A71" s="401" t="s">
        <v>1157</v>
      </c>
      <c r="B71" s="395" t="s">
        <v>1158</v>
      </c>
      <c r="C71" s="395">
        <v>102</v>
      </c>
      <c r="F71" s="395">
        <v>255056</v>
      </c>
      <c r="H71" s="399">
        <f t="shared" si="4"/>
        <v>255056</v>
      </c>
    </row>
    <row r="72" spans="1:8" x14ac:dyDescent="0.2">
      <c r="A72" s="401" t="s">
        <v>1159</v>
      </c>
      <c r="C72" s="395">
        <v>49</v>
      </c>
      <c r="F72" s="395">
        <v>195945</v>
      </c>
      <c r="H72" s="399">
        <f t="shared" si="4"/>
        <v>195945</v>
      </c>
    </row>
    <row r="73" spans="1:8" x14ac:dyDescent="0.2">
      <c r="A73" s="401" t="s">
        <v>1163</v>
      </c>
      <c r="B73" s="395" t="s">
        <v>1164</v>
      </c>
      <c r="C73" s="395">
        <v>17</v>
      </c>
      <c r="F73" s="395">
        <v>81834</v>
      </c>
      <c r="H73" s="399">
        <f t="shared" si="4"/>
        <v>81834</v>
      </c>
    </row>
    <row r="74" spans="1:8" x14ac:dyDescent="0.2">
      <c r="A74" s="401" t="s">
        <v>571</v>
      </c>
      <c r="C74" s="395">
        <v>861</v>
      </c>
      <c r="F74" s="395">
        <v>34992779</v>
      </c>
      <c r="H74" s="399">
        <f t="shared" si="4"/>
        <v>34992779</v>
      </c>
    </row>
    <row r="75" spans="1:8" x14ac:dyDescent="0.2">
      <c r="C75" s="399">
        <f>SUM(C73,C72)</f>
        <v>66</v>
      </c>
      <c r="H75" s="399">
        <f>SUM(H73,H72)</f>
        <v>277779</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710B6-906D-43FF-81DD-213C33423F02}">
  <dimension ref="A1:E17"/>
  <sheetViews>
    <sheetView workbookViewId="0"/>
  </sheetViews>
  <sheetFormatPr defaultColWidth="9.140625" defaultRowHeight="12.75" x14ac:dyDescent="0.2"/>
  <cols>
    <col min="1" max="1" width="19.7109375" style="405" bestFit="1" customWidth="1"/>
    <col min="2" max="4" width="10.5703125" style="405" customWidth="1"/>
    <col min="5" max="5" width="13.28515625" style="405" bestFit="1" customWidth="1"/>
    <col min="6" max="6" width="16.85546875" style="405" bestFit="1" customWidth="1"/>
    <col min="7" max="7" width="20.42578125" style="405" bestFit="1" customWidth="1"/>
    <col min="8" max="8" width="24.7109375" style="405" bestFit="1" customWidth="1"/>
    <col min="9" max="9" width="28.28515625" style="405" bestFit="1" customWidth="1"/>
    <col min="10" max="16384" width="9.140625" style="405"/>
  </cols>
  <sheetData>
    <row r="1" spans="1:5" x14ac:dyDescent="0.2">
      <c r="A1" s="17" t="s">
        <v>47</v>
      </c>
    </row>
    <row r="2" spans="1:5" x14ac:dyDescent="0.2">
      <c r="A2" s="405" t="s">
        <v>83</v>
      </c>
      <c r="B2" s="405" t="s">
        <v>574</v>
      </c>
    </row>
    <row r="4" spans="1:5" x14ac:dyDescent="0.2">
      <c r="A4" s="406" t="s">
        <v>1170</v>
      </c>
      <c r="B4" s="553" t="s">
        <v>1171</v>
      </c>
      <c r="C4" s="553"/>
      <c r="D4" s="553"/>
      <c r="E4" s="406"/>
    </row>
    <row r="5" spans="1:5" x14ac:dyDescent="0.2">
      <c r="A5" s="406" t="s">
        <v>1172</v>
      </c>
      <c r="B5" s="406" t="s">
        <v>1173</v>
      </c>
      <c r="C5" s="406" t="s">
        <v>1174</v>
      </c>
      <c r="D5" s="406" t="s">
        <v>1175</v>
      </c>
      <c r="E5" s="406" t="s">
        <v>496</v>
      </c>
    </row>
    <row r="6" spans="1:5" x14ac:dyDescent="0.2">
      <c r="A6" s="405" t="s">
        <v>1176</v>
      </c>
      <c r="B6" s="405">
        <v>2174</v>
      </c>
      <c r="C6" s="405">
        <v>10</v>
      </c>
      <c r="D6" s="405">
        <v>17</v>
      </c>
      <c r="E6" s="405">
        <v>2201</v>
      </c>
    </row>
    <row r="7" spans="1:5" x14ac:dyDescent="0.2">
      <c r="A7" s="405" t="s">
        <v>1177</v>
      </c>
      <c r="B7" s="405">
        <v>1094</v>
      </c>
      <c r="C7" s="405">
        <v>71</v>
      </c>
      <c r="D7" s="405">
        <v>120</v>
      </c>
      <c r="E7" s="405">
        <v>1285</v>
      </c>
    </row>
    <row r="8" spans="1:5" x14ac:dyDescent="0.2">
      <c r="A8" s="405" t="s">
        <v>1178</v>
      </c>
      <c r="B8" s="405">
        <v>1037</v>
      </c>
      <c r="C8" s="405">
        <v>203</v>
      </c>
      <c r="D8" s="405">
        <v>186</v>
      </c>
      <c r="E8" s="405">
        <v>1426</v>
      </c>
    </row>
    <row r="9" spans="1:5" x14ac:dyDescent="0.2">
      <c r="A9" s="405" t="s">
        <v>1179</v>
      </c>
      <c r="B9" s="405">
        <v>911</v>
      </c>
      <c r="C9" s="405">
        <v>252</v>
      </c>
      <c r="D9" s="405">
        <v>216</v>
      </c>
      <c r="E9" s="405">
        <v>1379</v>
      </c>
    </row>
    <row r="10" spans="1:5" x14ac:dyDescent="0.2">
      <c r="A10" s="405" t="s">
        <v>1180</v>
      </c>
      <c r="B10" s="405">
        <v>636</v>
      </c>
      <c r="C10" s="405">
        <v>238</v>
      </c>
      <c r="D10" s="405">
        <v>196</v>
      </c>
      <c r="E10" s="405">
        <v>1070</v>
      </c>
    </row>
    <row r="11" spans="1:5" x14ac:dyDescent="0.2">
      <c r="A11" s="405" t="s">
        <v>1181</v>
      </c>
      <c r="B11" s="405">
        <v>405</v>
      </c>
      <c r="C11" s="405">
        <v>119</v>
      </c>
      <c r="D11" s="405">
        <v>120</v>
      </c>
      <c r="E11" s="405">
        <v>644</v>
      </c>
    </row>
    <row r="12" spans="1:5" x14ac:dyDescent="0.2">
      <c r="A12" s="405" t="s">
        <v>1182</v>
      </c>
      <c r="B12" s="405">
        <v>390</v>
      </c>
      <c r="C12" s="405">
        <v>157</v>
      </c>
      <c r="D12" s="405">
        <v>125</v>
      </c>
      <c r="E12" s="405">
        <v>672</v>
      </c>
    </row>
    <row r="13" spans="1:5" x14ac:dyDescent="0.2">
      <c r="A13" s="405" t="s">
        <v>1183</v>
      </c>
      <c r="B13" s="405">
        <v>375</v>
      </c>
      <c r="C13" s="405">
        <v>139</v>
      </c>
      <c r="D13" s="405">
        <v>117</v>
      </c>
      <c r="E13" s="405">
        <v>631</v>
      </c>
    </row>
    <row r="14" spans="1:5" x14ac:dyDescent="0.2">
      <c r="A14" s="405" t="s">
        <v>1184</v>
      </c>
      <c r="B14" s="405">
        <v>314</v>
      </c>
      <c r="C14" s="405">
        <v>97</v>
      </c>
      <c r="D14" s="405">
        <v>113</v>
      </c>
      <c r="E14" s="405">
        <v>524</v>
      </c>
    </row>
    <row r="15" spans="1:5" x14ac:dyDescent="0.2">
      <c r="A15" s="405" t="s">
        <v>1185</v>
      </c>
      <c r="B15" s="405">
        <v>123</v>
      </c>
      <c r="C15" s="405">
        <v>24</v>
      </c>
      <c r="D15" s="405">
        <v>40</v>
      </c>
      <c r="E15" s="405">
        <v>187</v>
      </c>
    </row>
    <row r="16" spans="1:5" x14ac:dyDescent="0.2">
      <c r="A16" s="405" t="s">
        <v>1186</v>
      </c>
      <c r="B16" s="405">
        <v>41</v>
      </c>
      <c r="C16" s="405">
        <v>9</v>
      </c>
      <c r="D16" s="405">
        <v>23</v>
      </c>
      <c r="E16" s="405">
        <v>73</v>
      </c>
    </row>
    <row r="17" spans="1:5" x14ac:dyDescent="0.2">
      <c r="A17" s="405" t="s">
        <v>496</v>
      </c>
      <c r="B17" s="405">
        <f>SUM(B6:B16)</f>
        <v>7500</v>
      </c>
      <c r="C17" s="405">
        <f t="shared" ref="C17:E17" si="0">SUM(C6:C16)</f>
        <v>1319</v>
      </c>
      <c r="D17" s="405">
        <f t="shared" si="0"/>
        <v>1273</v>
      </c>
      <c r="E17" s="405">
        <f t="shared" si="0"/>
        <v>10092</v>
      </c>
    </row>
  </sheetData>
  <mergeCells count="1">
    <mergeCell ref="B4:D4"/>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7F014-B8F9-4ACF-879C-997892C530B2}">
  <dimension ref="A1:D10"/>
  <sheetViews>
    <sheetView workbookViewId="0"/>
  </sheetViews>
  <sheetFormatPr defaultColWidth="9.140625" defaultRowHeight="12.75" x14ac:dyDescent="0.2"/>
  <cols>
    <col min="1" max="1" width="15.85546875" style="405" bestFit="1" customWidth="1"/>
    <col min="2" max="16384" width="9.140625" style="405"/>
  </cols>
  <sheetData>
    <row r="1" spans="1:4" x14ac:dyDescent="0.2">
      <c r="A1" s="17" t="s">
        <v>48</v>
      </c>
    </row>
    <row r="2" spans="1:4" x14ac:dyDescent="0.2">
      <c r="A2" s="405" t="s">
        <v>83</v>
      </c>
      <c r="B2" s="405" t="s">
        <v>1187</v>
      </c>
    </row>
    <row r="4" spans="1:4" x14ac:dyDescent="0.2">
      <c r="A4" s="408"/>
      <c r="B4" s="406">
        <v>2020</v>
      </c>
      <c r="C4" s="406">
        <v>2021</v>
      </c>
      <c r="D4" s="406">
        <v>2022</v>
      </c>
    </row>
    <row r="5" spans="1:4" x14ac:dyDescent="0.2">
      <c r="A5" s="407" t="s">
        <v>1188</v>
      </c>
      <c r="B5" s="405">
        <v>78</v>
      </c>
      <c r="C5" s="405">
        <v>87</v>
      </c>
      <c r="D5" s="405">
        <v>56</v>
      </c>
    </row>
    <row r="6" spans="1:4" x14ac:dyDescent="0.2">
      <c r="A6" s="407" t="s">
        <v>1189</v>
      </c>
      <c r="B6" s="405">
        <v>63</v>
      </c>
      <c r="C6" s="405">
        <v>67</v>
      </c>
      <c r="D6" s="405">
        <v>36</v>
      </c>
    </row>
    <row r="7" spans="1:4" x14ac:dyDescent="0.2">
      <c r="A7" s="407" t="s">
        <v>1190</v>
      </c>
      <c r="B7" s="405">
        <v>322</v>
      </c>
      <c r="C7" s="405">
        <v>358</v>
      </c>
      <c r="D7" s="405">
        <v>347</v>
      </c>
    </row>
    <row r="8" spans="1:4" x14ac:dyDescent="0.2">
      <c r="A8" s="407" t="s">
        <v>1191</v>
      </c>
      <c r="B8" s="405">
        <v>487</v>
      </c>
      <c r="C8" s="405">
        <v>541</v>
      </c>
      <c r="D8" s="405">
        <v>479</v>
      </c>
    </row>
    <row r="9" spans="1:4" x14ac:dyDescent="0.2">
      <c r="A9" s="407" t="s">
        <v>383</v>
      </c>
      <c r="B9" s="405">
        <f>SUM(B5:B8)</f>
        <v>950</v>
      </c>
      <c r="C9" s="405">
        <f>SUM(C5:C8)</f>
        <v>1053</v>
      </c>
      <c r="D9" s="405">
        <f>SUM(D5:D8)</f>
        <v>918</v>
      </c>
    </row>
    <row r="10" spans="1:4" x14ac:dyDescent="0.2">
      <c r="A10" s="407"/>
      <c r="B10" s="405">
        <v>100</v>
      </c>
      <c r="C10" s="405">
        <v>100</v>
      </c>
      <c r="D10" s="405">
        <v>100</v>
      </c>
    </row>
  </sheetData>
  <pageMargins left="0.7" right="0.7" top="0.75" bottom="0.75" header="0.3" footer="0.3"/>
  <ignoredErrors>
    <ignoredError sqref="B9:D9" formulaRange="1"/>
  </ignoredErrors>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3BC7D-F776-4C44-9536-8930BCD69C6F}">
  <dimension ref="A1:D9"/>
  <sheetViews>
    <sheetView workbookViewId="0"/>
  </sheetViews>
  <sheetFormatPr defaultColWidth="9.140625" defaultRowHeight="12.75" x14ac:dyDescent="0.2"/>
  <cols>
    <col min="1" max="16384" width="9.140625" style="405"/>
  </cols>
  <sheetData>
    <row r="1" spans="1:4" x14ac:dyDescent="0.2">
      <c r="A1" s="17" t="s">
        <v>49</v>
      </c>
    </row>
    <row r="2" spans="1:4" x14ac:dyDescent="0.2">
      <c r="A2" s="405" t="s">
        <v>83</v>
      </c>
      <c r="B2" s="405" t="s">
        <v>1187</v>
      </c>
    </row>
    <row r="4" spans="1:4" x14ac:dyDescent="0.2">
      <c r="A4" s="408"/>
      <c r="B4" s="406">
        <v>2020</v>
      </c>
      <c r="C4" s="406">
        <v>2021</v>
      </c>
      <c r="D4" s="406">
        <v>2022</v>
      </c>
    </row>
    <row r="5" spans="1:4" x14ac:dyDescent="0.2">
      <c r="A5" s="407" t="s">
        <v>1188</v>
      </c>
      <c r="B5" s="405">
        <v>31</v>
      </c>
      <c r="C5" s="405">
        <v>23</v>
      </c>
      <c r="D5" s="405">
        <v>13</v>
      </c>
    </row>
    <row r="6" spans="1:4" x14ac:dyDescent="0.2">
      <c r="A6" s="407" t="s">
        <v>1190</v>
      </c>
      <c r="B6" s="405">
        <f>466-B7</f>
        <v>271</v>
      </c>
      <c r="C6" s="405">
        <f>587-C7</f>
        <v>344</v>
      </c>
      <c r="D6" s="405">
        <f>499-D7</f>
        <v>294</v>
      </c>
    </row>
    <row r="7" spans="1:4" x14ac:dyDescent="0.2">
      <c r="A7" s="407" t="s">
        <v>1191</v>
      </c>
      <c r="B7" s="405">
        <v>195</v>
      </c>
      <c r="C7" s="405">
        <v>243</v>
      </c>
      <c r="D7" s="405">
        <v>205</v>
      </c>
    </row>
    <row r="8" spans="1:4" x14ac:dyDescent="0.2">
      <c r="A8" s="407" t="s">
        <v>383</v>
      </c>
      <c r="B8" s="405">
        <f>SUM(B5:B7)</f>
        <v>497</v>
      </c>
      <c r="C8" s="405">
        <f>SUM(C5:C7)</f>
        <v>610</v>
      </c>
      <c r="D8" s="405">
        <f>SUM(D5:D7)</f>
        <v>512</v>
      </c>
    </row>
    <row r="9" spans="1:4" x14ac:dyDescent="0.2">
      <c r="A9" s="407"/>
      <c r="B9" s="405">
        <v>100</v>
      </c>
      <c r="C9" s="405">
        <v>100</v>
      </c>
      <c r="D9" s="405">
        <v>100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CD5B9-A41A-427A-98D7-96325F2247FC}">
  <dimension ref="A1:C39"/>
  <sheetViews>
    <sheetView workbookViewId="0"/>
  </sheetViews>
  <sheetFormatPr defaultColWidth="9.140625" defaultRowHeight="12.75" x14ac:dyDescent="0.2"/>
  <cols>
    <col min="1" max="1" width="29.85546875" style="76" customWidth="1"/>
    <col min="2" max="3" width="10" style="76" customWidth="1"/>
    <col min="4" max="4" width="9.140625" style="76"/>
    <col min="5" max="6" width="10" style="76" customWidth="1"/>
    <col min="7" max="7" width="9.140625" style="76"/>
    <col min="8" max="8" width="12.5703125" style="76" customWidth="1"/>
    <col min="9" max="16384" width="9.140625" style="76"/>
  </cols>
  <sheetData>
    <row r="1" spans="1:3" x14ac:dyDescent="0.2">
      <c r="A1" s="75" t="s">
        <v>5</v>
      </c>
    </row>
    <row r="2" spans="1:3" x14ac:dyDescent="0.2">
      <c r="A2" s="76" t="s">
        <v>83</v>
      </c>
      <c r="B2" s="76" t="s">
        <v>203</v>
      </c>
    </row>
    <row r="4" spans="1:3" x14ac:dyDescent="0.2">
      <c r="A4" s="263" t="s">
        <v>204</v>
      </c>
      <c r="B4" s="263" t="s">
        <v>205</v>
      </c>
      <c r="C4" s="191" t="s">
        <v>206</v>
      </c>
    </row>
    <row r="5" spans="1:3" x14ac:dyDescent="0.2">
      <c r="A5" s="181" t="s">
        <v>102</v>
      </c>
      <c r="B5" s="96">
        <v>7.6E-3</v>
      </c>
      <c r="C5" s="76">
        <v>1.49E-2</v>
      </c>
    </row>
    <row r="6" spans="1:3" x14ac:dyDescent="0.2">
      <c r="A6" s="181" t="s">
        <v>92</v>
      </c>
      <c r="B6" s="96">
        <v>7.7000000000000002E-3</v>
      </c>
      <c r="C6" s="76">
        <v>2.4199999999999999E-2</v>
      </c>
    </row>
    <row r="7" spans="1:3" x14ac:dyDescent="0.2">
      <c r="A7" s="181" t="s">
        <v>120</v>
      </c>
      <c r="B7" s="96">
        <v>2.5999999999999999E-3</v>
      </c>
      <c r="C7" s="76">
        <v>5.1000000000000004E-3</v>
      </c>
    </row>
    <row r="8" spans="1:3" x14ac:dyDescent="0.2">
      <c r="A8" s="181" t="s">
        <v>105</v>
      </c>
      <c r="B8" s="96">
        <v>7.4000000000000003E-3</v>
      </c>
      <c r="C8" s="76">
        <v>1.2500000000000001E-2</v>
      </c>
    </row>
    <row r="9" spans="1:3" x14ac:dyDescent="0.2">
      <c r="A9" s="181" t="s">
        <v>88</v>
      </c>
      <c r="B9" s="96">
        <v>1.06E-2</v>
      </c>
      <c r="C9" s="76">
        <v>1.7500000000000002E-2</v>
      </c>
    </row>
    <row r="10" spans="1:3" x14ac:dyDescent="0.2">
      <c r="A10" s="181" t="s">
        <v>95</v>
      </c>
      <c r="B10" s="96">
        <v>1.04E-2</v>
      </c>
      <c r="C10" s="76">
        <v>2.0899999999999998E-2</v>
      </c>
    </row>
    <row r="11" spans="1:3" x14ac:dyDescent="0.2">
      <c r="A11" s="181" t="s">
        <v>103</v>
      </c>
      <c r="B11" s="96">
        <v>7.4999999999999997E-3</v>
      </c>
      <c r="C11" s="76">
        <v>9.7999999999999997E-3</v>
      </c>
    </row>
    <row r="12" spans="1:3" x14ac:dyDescent="0.2">
      <c r="A12" s="181" t="s">
        <v>97</v>
      </c>
      <c r="B12" s="96">
        <v>2.1000000000000003E-3</v>
      </c>
      <c r="C12" s="76">
        <v>8.3999999999999995E-3</v>
      </c>
    </row>
    <row r="13" spans="1:3" x14ac:dyDescent="0.2">
      <c r="A13" s="181" t="s">
        <v>111</v>
      </c>
      <c r="B13" s="96">
        <v>7.6E-3</v>
      </c>
      <c r="C13" s="76">
        <v>6.8999999999999999E-3</v>
      </c>
    </row>
    <row r="14" spans="1:3" x14ac:dyDescent="0.2">
      <c r="A14" s="181" t="s">
        <v>107</v>
      </c>
      <c r="B14" s="96">
        <v>6.1999999999999998E-3</v>
      </c>
      <c r="C14" s="76">
        <v>8.0000000000000002E-3</v>
      </c>
    </row>
    <row r="15" spans="1:3" x14ac:dyDescent="0.2">
      <c r="A15" s="181" t="s">
        <v>100</v>
      </c>
      <c r="B15" s="96">
        <v>7.1999999999999998E-3</v>
      </c>
      <c r="C15" s="76">
        <v>1.4499999999999999E-2</v>
      </c>
    </row>
    <row r="16" spans="1:3" x14ac:dyDescent="0.2">
      <c r="A16" s="181" t="s">
        <v>113</v>
      </c>
      <c r="B16" s="96">
        <v>6.6E-3</v>
      </c>
      <c r="C16" s="76">
        <v>5.7999999999999996E-3</v>
      </c>
    </row>
    <row r="17" spans="1:3" x14ac:dyDescent="0.2">
      <c r="A17" s="181" t="s">
        <v>106</v>
      </c>
      <c r="B17" s="96">
        <v>5.5000000000000005E-3</v>
      </c>
      <c r="C17" s="76">
        <v>9.1000000000000004E-3</v>
      </c>
    </row>
    <row r="18" spans="1:3" x14ac:dyDescent="0.2">
      <c r="A18" s="181" t="s">
        <v>99</v>
      </c>
      <c r="B18" s="96">
        <v>3.3999999999999998E-3</v>
      </c>
      <c r="C18" s="76">
        <v>4.0999999999999995E-3</v>
      </c>
    </row>
    <row r="19" spans="1:3" x14ac:dyDescent="0.2">
      <c r="A19" s="181" t="s">
        <v>117</v>
      </c>
      <c r="B19" s="96">
        <v>4.7000000000000002E-3</v>
      </c>
      <c r="C19" s="76">
        <v>2.3E-3</v>
      </c>
    </row>
    <row r="20" spans="1:3" x14ac:dyDescent="0.2">
      <c r="A20" s="181" t="s">
        <v>110</v>
      </c>
      <c r="B20" s="96">
        <v>5.6000000000000008E-3</v>
      </c>
      <c r="C20" s="76">
        <v>5.4000000000000003E-3</v>
      </c>
    </row>
    <row r="21" spans="1:3" x14ac:dyDescent="0.2">
      <c r="A21" s="181" t="s">
        <v>96</v>
      </c>
      <c r="B21" s="96">
        <v>5.5000000000000005E-3</v>
      </c>
      <c r="C21" s="76">
        <v>4.6999999999999993E-3</v>
      </c>
    </row>
    <row r="22" spans="1:3" x14ac:dyDescent="0.2">
      <c r="A22" s="181" t="s">
        <v>112</v>
      </c>
      <c r="B22" s="96">
        <v>4.0000000000000001E-3</v>
      </c>
      <c r="C22" s="76">
        <v>1.24E-2</v>
      </c>
    </row>
    <row r="23" spans="1:3" x14ac:dyDescent="0.2">
      <c r="A23" s="181" t="s">
        <v>108</v>
      </c>
      <c r="B23" s="96">
        <v>2.4000000000000002E-3</v>
      </c>
      <c r="C23" s="76">
        <v>4.0000000000000001E-3</v>
      </c>
    </row>
    <row r="24" spans="1:3" x14ac:dyDescent="0.2">
      <c r="A24" s="181" t="s">
        <v>91</v>
      </c>
      <c r="B24" s="96">
        <v>7.4000000000000003E-3</v>
      </c>
      <c r="C24" s="76">
        <v>1.52E-2</v>
      </c>
    </row>
    <row r="25" spans="1:3" x14ac:dyDescent="0.2">
      <c r="A25" s="181" t="s">
        <v>93</v>
      </c>
      <c r="B25" s="96">
        <v>9.4999999999999998E-3</v>
      </c>
      <c r="C25" s="76">
        <v>2.2200000000000001E-2</v>
      </c>
    </row>
    <row r="26" spans="1:3" x14ac:dyDescent="0.2">
      <c r="A26" s="181" t="s">
        <v>116</v>
      </c>
      <c r="B26" s="96">
        <v>5.3E-3</v>
      </c>
      <c r="C26" s="76">
        <v>9.1000000000000004E-3</v>
      </c>
    </row>
    <row r="27" spans="1:3" x14ac:dyDescent="0.2">
      <c r="A27" s="181" t="s">
        <v>109</v>
      </c>
      <c r="B27" s="96">
        <v>6.4000000000000003E-3</v>
      </c>
      <c r="C27" s="76">
        <v>0.01</v>
      </c>
    </row>
    <row r="28" spans="1:3" x14ac:dyDescent="0.2">
      <c r="A28" s="181" t="s">
        <v>124</v>
      </c>
      <c r="B28" s="96">
        <v>1.8000000000000002E-3</v>
      </c>
      <c r="C28" s="76">
        <v>2.8999999999999998E-3</v>
      </c>
    </row>
    <row r="29" spans="1:3" x14ac:dyDescent="0.2">
      <c r="A29" s="181" t="s">
        <v>104</v>
      </c>
      <c r="B29" s="96">
        <v>5.5000000000000005E-3</v>
      </c>
      <c r="C29" s="76">
        <v>1.5700000000000002E-2</v>
      </c>
    </row>
    <row r="30" spans="1:3" x14ac:dyDescent="0.2">
      <c r="A30" s="181" t="s">
        <v>114</v>
      </c>
      <c r="B30" s="96">
        <v>4.1000000000000003E-3</v>
      </c>
      <c r="C30" s="76">
        <v>5.1999999999999998E-3</v>
      </c>
    </row>
    <row r="31" spans="1:3" x14ac:dyDescent="0.2">
      <c r="A31" s="181" t="s">
        <v>90</v>
      </c>
      <c r="B31" s="96">
        <v>9.0999999999999987E-3</v>
      </c>
      <c r="C31" s="76">
        <v>2.06E-2</v>
      </c>
    </row>
    <row r="32" spans="1:3" x14ac:dyDescent="0.2">
      <c r="A32" s="181" t="s">
        <v>89</v>
      </c>
      <c r="B32" s="96">
        <v>9.4000000000000004E-3</v>
      </c>
      <c r="C32" s="76">
        <v>2.41E-2</v>
      </c>
    </row>
    <row r="33" spans="1:3" x14ac:dyDescent="0.2">
      <c r="A33" s="181" t="s">
        <v>101</v>
      </c>
      <c r="B33" s="96">
        <v>8.0000000000000002E-3</v>
      </c>
      <c r="C33" s="76">
        <v>2.0099999999999996E-2</v>
      </c>
    </row>
    <row r="34" spans="1:3" x14ac:dyDescent="0.2">
      <c r="A34" s="181" t="s">
        <v>94</v>
      </c>
      <c r="B34" s="96">
        <v>9.0000000000000011E-3</v>
      </c>
      <c r="C34" s="76">
        <v>1.04E-2</v>
      </c>
    </row>
    <row r="35" spans="1:3" x14ac:dyDescent="0.2">
      <c r="A35" s="181" t="s">
        <v>87</v>
      </c>
      <c r="B35" s="96">
        <v>9.4000000000000004E-3</v>
      </c>
      <c r="C35" s="162">
        <v>2.1299999999999999E-2</v>
      </c>
    </row>
    <row r="36" spans="1:3" x14ac:dyDescent="0.2">
      <c r="A36" s="181" t="s">
        <v>128</v>
      </c>
      <c r="B36" s="96">
        <v>7.0999999999999995E-3</v>
      </c>
      <c r="C36" s="162">
        <v>2.58E-2</v>
      </c>
    </row>
    <row r="37" spans="1:3" x14ac:dyDescent="0.2">
      <c r="A37" s="181" t="s">
        <v>131</v>
      </c>
      <c r="B37" s="96">
        <v>5.7000000000000002E-3</v>
      </c>
      <c r="C37" s="162">
        <v>1.84E-2</v>
      </c>
    </row>
    <row r="38" spans="1:3" x14ac:dyDescent="0.2">
      <c r="A38" s="181" t="s">
        <v>130</v>
      </c>
      <c r="B38" s="96">
        <v>6.5000000000000006E-3</v>
      </c>
      <c r="C38" s="162">
        <v>2.5699999999999997E-2</v>
      </c>
    </row>
    <row r="39" spans="1:3" x14ac:dyDescent="0.2">
      <c r="A39" s="181" t="s">
        <v>126</v>
      </c>
      <c r="B39" s="96">
        <v>9.0999999999999987E-3</v>
      </c>
      <c r="C39" s="162">
        <v>3.7900000000000003E-2</v>
      </c>
    </row>
  </sheetData>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628FD-BB71-4809-86F9-6C1155168262}">
  <dimension ref="A1:AM25"/>
  <sheetViews>
    <sheetView workbookViewId="0"/>
  </sheetViews>
  <sheetFormatPr defaultColWidth="9.140625" defaultRowHeight="12.75" x14ac:dyDescent="0.2"/>
  <cols>
    <col min="1" max="1" width="38.28515625" style="270" customWidth="1"/>
    <col min="2" max="3" width="9.140625" style="270"/>
    <col min="4" max="4" width="11" style="270" bestFit="1" customWidth="1"/>
    <col min="5" max="25" width="9.140625" style="270"/>
    <col min="26" max="26" width="11.85546875" style="270" bestFit="1" customWidth="1"/>
    <col min="27" max="16384" width="9.140625" style="270"/>
  </cols>
  <sheetData>
    <row r="1" spans="1:39" x14ac:dyDescent="0.2">
      <c r="A1" s="17" t="s">
        <v>50</v>
      </c>
    </row>
    <row r="2" spans="1:39" x14ac:dyDescent="0.2">
      <c r="A2" s="270" t="s">
        <v>83</v>
      </c>
      <c r="B2" s="270" t="s">
        <v>1192</v>
      </c>
    </row>
    <row r="4" spans="1:39" x14ac:dyDescent="0.2">
      <c r="A4" s="409"/>
      <c r="B4" s="409">
        <v>2019</v>
      </c>
      <c r="C4" s="409">
        <v>2020</v>
      </c>
      <c r="D4" s="409">
        <v>2021</v>
      </c>
    </row>
    <row r="5" spans="1:39" x14ac:dyDescent="0.2">
      <c r="A5" s="410" t="s">
        <v>1193</v>
      </c>
      <c r="B5" s="270">
        <v>9503689.6999999993</v>
      </c>
      <c r="C5" s="270">
        <v>3395643.6399999997</v>
      </c>
      <c r="D5" s="270">
        <v>2736946.93</v>
      </c>
    </row>
    <row r="6" spans="1:39" x14ac:dyDescent="0.2">
      <c r="A6" s="410" t="s">
        <v>1194</v>
      </c>
      <c r="B6" s="270">
        <v>1083724</v>
      </c>
      <c r="C6" s="270">
        <v>159380</v>
      </c>
      <c r="D6" s="270">
        <v>103660</v>
      </c>
    </row>
    <row r="7" spans="1:39" x14ac:dyDescent="0.2">
      <c r="A7" s="410" t="s">
        <v>1195</v>
      </c>
      <c r="B7" s="270">
        <f>SUM(B5:B6)</f>
        <v>10587413.699999999</v>
      </c>
      <c r="C7" s="270">
        <f>SUM(C5:C6)</f>
        <v>3555023.6399999997</v>
      </c>
      <c r="D7" s="270">
        <f t="shared" ref="D7" si="0">SUM(D5:D6)</f>
        <v>2840606.93</v>
      </c>
      <c r="AI7" s="270" t="s">
        <v>1196</v>
      </c>
      <c r="AJ7" s="270">
        <v>3318.43</v>
      </c>
    </row>
    <row r="8" spans="1:39" x14ac:dyDescent="0.2">
      <c r="A8" s="410" t="s">
        <v>1197</v>
      </c>
      <c r="B8" s="270">
        <v>27</v>
      </c>
      <c r="C8" s="270">
        <v>18</v>
      </c>
      <c r="D8" s="270">
        <v>17</v>
      </c>
      <c r="AI8" s="270" t="s">
        <v>1198</v>
      </c>
      <c r="AJ8" s="270">
        <v>1953</v>
      </c>
      <c r="AL8" s="270" t="s">
        <v>1199</v>
      </c>
      <c r="AM8" s="270">
        <v>19900</v>
      </c>
    </row>
    <row r="9" spans="1:39" x14ac:dyDescent="0.2">
      <c r="AI9" s="270" t="s">
        <v>1200</v>
      </c>
      <c r="AJ9" s="270">
        <v>176998</v>
      </c>
      <c r="AL9" s="270" t="s">
        <v>1201</v>
      </c>
      <c r="AM9" s="270">
        <v>38400</v>
      </c>
    </row>
    <row r="10" spans="1:39" x14ac:dyDescent="0.2">
      <c r="AI10" s="270" t="s">
        <v>1202</v>
      </c>
      <c r="AJ10" s="270">
        <v>104488.96000000001</v>
      </c>
      <c r="AL10" s="270" t="s">
        <v>1203</v>
      </c>
      <c r="AM10" s="270">
        <v>100000</v>
      </c>
    </row>
    <row r="11" spans="1:39" x14ac:dyDescent="0.2">
      <c r="AI11" s="270" t="s">
        <v>1203</v>
      </c>
      <c r="AJ11" s="270">
        <v>77000</v>
      </c>
      <c r="AL11" s="270" t="s">
        <v>1204</v>
      </c>
      <c r="AM11" s="270">
        <v>3660</v>
      </c>
    </row>
    <row r="12" spans="1:39" x14ac:dyDescent="0.2">
      <c r="AI12" s="270" t="s">
        <v>1205</v>
      </c>
      <c r="AJ12" s="270">
        <v>136153</v>
      </c>
    </row>
    <row r="13" spans="1:39" x14ac:dyDescent="0.2">
      <c r="AI13" s="270" t="s">
        <v>1206</v>
      </c>
      <c r="AJ13" s="270">
        <v>177000</v>
      </c>
    </row>
    <row r="14" spans="1:39" x14ac:dyDescent="0.2">
      <c r="AI14" s="270" t="s">
        <v>1207</v>
      </c>
      <c r="AJ14" s="270">
        <v>176724</v>
      </c>
    </row>
    <row r="15" spans="1:39" x14ac:dyDescent="0.2">
      <c r="AI15" s="270" t="s">
        <v>1208</v>
      </c>
      <c r="AJ15" s="270">
        <v>177000</v>
      </c>
    </row>
    <row r="16" spans="1:39" x14ac:dyDescent="0.2">
      <c r="AI16" s="270" t="s">
        <v>1198</v>
      </c>
      <c r="AJ16" s="270">
        <v>176292</v>
      </c>
    </row>
    <row r="17" spans="35:36" x14ac:dyDescent="0.2">
      <c r="AI17" s="270" t="s">
        <v>1209</v>
      </c>
      <c r="AJ17" s="270">
        <v>177000</v>
      </c>
    </row>
    <row r="18" spans="35:36" x14ac:dyDescent="0.2">
      <c r="AI18" s="270" t="s">
        <v>1210</v>
      </c>
      <c r="AJ18" s="270">
        <v>176493</v>
      </c>
    </row>
    <row r="19" spans="35:36" x14ac:dyDescent="0.2">
      <c r="AI19" s="270" t="s">
        <v>1211</v>
      </c>
      <c r="AJ19" s="270">
        <v>177000</v>
      </c>
    </row>
    <row r="20" spans="35:36" x14ac:dyDescent="0.2">
      <c r="AI20" s="270" t="s">
        <v>1212</v>
      </c>
      <c r="AJ20" s="270">
        <v>171839.2</v>
      </c>
    </row>
    <row r="21" spans="35:36" x14ac:dyDescent="0.2">
      <c r="AI21" s="270" t="s">
        <v>1196</v>
      </c>
      <c r="AJ21" s="270">
        <v>177000</v>
      </c>
    </row>
    <row r="22" spans="35:36" x14ac:dyDescent="0.2">
      <c r="AI22" s="270" t="s">
        <v>1213</v>
      </c>
      <c r="AJ22" s="270">
        <v>177000</v>
      </c>
    </row>
    <row r="23" spans="35:36" x14ac:dyDescent="0.2">
      <c r="AI23" s="270" t="s">
        <v>1214</v>
      </c>
      <c r="AJ23" s="270">
        <v>128938.77</v>
      </c>
    </row>
    <row r="24" spans="35:36" x14ac:dyDescent="0.2">
      <c r="AI24" s="270" t="s">
        <v>1215</v>
      </c>
      <c r="AJ24" s="270">
        <v>176680</v>
      </c>
    </row>
    <row r="25" spans="35:36" x14ac:dyDescent="0.2">
      <c r="AI25" s="270" t="s">
        <v>1204</v>
      </c>
      <c r="AJ25" s="270">
        <v>173340</v>
      </c>
    </row>
  </sheetData>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125B-B6BB-461A-A3BD-020CB993CD72}">
  <dimension ref="A1:C32"/>
  <sheetViews>
    <sheetView workbookViewId="0">
      <selection activeCell="E23" sqref="E23"/>
    </sheetView>
  </sheetViews>
  <sheetFormatPr defaultColWidth="9.140625" defaultRowHeight="12.75" x14ac:dyDescent="0.2"/>
  <cols>
    <col min="1" max="1" width="9.140625" style="320"/>
    <col min="2" max="2" width="10.5703125" style="320" customWidth="1"/>
    <col min="3" max="3" width="13.28515625" style="320" customWidth="1"/>
    <col min="4" max="16384" width="9.140625" style="320"/>
  </cols>
  <sheetData>
    <row r="1" spans="1:3" x14ac:dyDescent="0.2">
      <c r="A1" s="295" t="s">
        <v>1216</v>
      </c>
      <c r="B1" s="295"/>
    </row>
    <row r="2" spans="1:3" x14ac:dyDescent="0.2">
      <c r="A2" s="320" t="s">
        <v>83</v>
      </c>
      <c r="C2" s="320" t="s">
        <v>1217</v>
      </c>
    </row>
    <row r="4" spans="1:3" ht="25.5" x14ac:dyDescent="0.2">
      <c r="A4" s="411"/>
      <c r="B4" s="411"/>
      <c r="C4" s="412" t="s">
        <v>1218</v>
      </c>
    </row>
    <row r="5" spans="1:3" x14ac:dyDescent="0.2">
      <c r="A5" s="320" t="s">
        <v>352</v>
      </c>
      <c r="B5" s="320" t="s">
        <v>321</v>
      </c>
      <c r="C5" s="320">
        <v>1.716834577</v>
      </c>
    </row>
    <row r="6" spans="1:3" x14ac:dyDescent="0.2">
      <c r="A6" s="320" t="s">
        <v>279</v>
      </c>
      <c r="B6" s="320" t="s">
        <v>128</v>
      </c>
      <c r="C6" s="320">
        <v>1.091161091</v>
      </c>
    </row>
    <row r="7" spans="1:3" x14ac:dyDescent="0.2">
      <c r="A7" s="320" t="s">
        <v>247</v>
      </c>
      <c r="B7" s="320" t="s">
        <v>103</v>
      </c>
      <c r="C7" s="320">
        <v>0.473892015</v>
      </c>
    </row>
    <row r="8" spans="1:3" x14ac:dyDescent="0.2">
      <c r="A8" s="320" t="s">
        <v>267</v>
      </c>
      <c r="B8" s="320" t="s">
        <v>90</v>
      </c>
      <c r="C8" s="320">
        <v>0.314577879</v>
      </c>
    </row>
    <row r="9" spans="1:3" x14ac:dyDescent="0.2">
      <c r="A9" s="320" t="s">
        <v>245</v>
      </c>
      <c r="B9" s="320" t="s">
        <v>88</v>
      </c>
      <c r="C9" s="320">
        <v>0.25502819799999998</v>
      </c>
    </row>
    <row r="10" spans="1:3" x14ac:dyDescent="0.2">
      <c r="A10" s="320" t="s">
        <v>260</v>
      </c>
      <c r="B10" s="320" t="s">
        <v>91</v>
      </c>
      <c r="C10" s="320">
        <v>0.21552622699999999</v>
      </c>
    </row>
    <row r="11" spans="1:3" x14ac:dyDescent="0.2">
      <c r="A11" s="320" t="s">
        <v>272</v>
      </c>
      <c r="B11" s="320" t="s">
        <v>98</v>
      </c>
      <c r="C11" s="320">
        <v>0.197162113</v>
      </c>
    </row>
    <row r="12" spans="1:3" x14ac:dyDescent="0.2">
      <c r="A12" s="320" t="s">
        <v>268</v>
      </c>
      <c r="B12" s="320" t="s">
        <v>89</v>
      </c>
      <c r="C12" s="320">
        <v>0.18255313100000001</v>
      </c>
    </row>
    <row r="13" spans="1:3" x14ac:dyDescent="0.2">
      <c r="A13" s="320" t="s">
        <v>261</v>
      </c>
      <c r="B13" s="320" t="s">
        <v>93</v>
      </c>
      <c r="C13" s="320">
        <v>0.17258532200000001</v>
      </c>
    </row>
    <row r="14" spans="1:3" x14ac:dyDescent="0.2">
      <c r="A14" s="320" t="s">
        <v>251</v>
      </c>
      <c r="B14" s="320" t="s">
        <v>100</v>
      </c>
      <c r="C14" s="320">
        <v>0.116328246</v>
      </c>
    </row>
    <row r="15" spans="1:3" x14ac:dyDescent="0.2">
      <c r="A15" s="320" t="s">
        <v>246</v>
      </c>
      <c r="B15" s="320" t="s">
        <v>95</v>
      </c>
      <c r="C15" s="320">
        <v>0.115791352</v>
      </c>
    </row>
    <row r="16" spans="1:3" x14ac:dyDescent="0.2">
      <c r="A16" s="320" t="s">
        <v>250</v>
      </c>
      <c r="B16" s="320" t="s">
        <v>107</v>
      </c>
      <c r="C16" s="320">
        <v>0.113719801</v>
      </c>
    </row>
    <row r="17" spans="1:3" x14ac:dyDescent="0.2">
      <c r="B17" s="320" t="s">
        <v>102</v>
      </c>
      <c r="C17" s="320">
        <v>9.4661604727272711E-2</v>
      </c>
    </row>
    <row r="18" spans="1:3" x14ac:dyDescent="0.2">
      <c r="A18" s="320" t="s">
        <v>256</v>
      </c>
      <c r="B18" s="320" t="s">
        <v>110</v>
      </c>
      <c r="C18" s="320">
        <v>9.3477273E-2</v>
      </c>
    </row>
    <row r="19" spans="1:3" x14ac:dyDescent="0.2">
      <c r="A19" s="320" t="s">
        <v>241</v>
      </c>
      <c r="B19" s="320" t="s">
        <v>92</v>
      </c>
      <c r="C19" s="320">
        <v>8.5836507000000006E-2</v>
      </c>
    </row>
    <row r="20" spans="1:3" x14ac:dyDescent="0.2">
      <c r="A20" s="320" t="s">
        <v>258</v>
      </c>
      <c r="B20" s="320" t="s">
        <v>112</v>
      </c>
      <c r="C20" s="320">
        <v>8.2359813000000004E-2</v>
      </c>
    </row>
    <row r="21" spans="1:3" x14ac:dyDescent="0.2">
      <c r="A21" s="320" t="s">
        <v>248</v>
      </c>
      <c r="B21" s="320" t="s">
        <v>97</v>
      </c>
      <c r="C21" s="320">
        <v>5.6613695999999998E-2</v>
      </c>
    </row>
    <row r="22" spans="1:3" x14ac:dyDescent="0.2">
      <c r="A22" s="320" t="s">
        <v>332</v>
      </c>
      <c r="B22" s="320" t="s">
        <v>105</v>
      </c>
      <c r="C22" s="320">
        <v>4.6682977000000001E-2</v>
      </c>
    </row>
    <row r="23" spans="1:3" x14ac:dyDescent="0.2">
      <c r="A23" s="320" t="s">
        <v>257</v>
      </c>
      <c r="B23" s="320" t="s">
        <v>96</v>
      </c>
      <c r="C23" s="320">
        <v>3.9615504000000003E-2</v>
      </c>
    </row>
    <row r="24" spans="1:3" x14ac:dyDescent="0.2">
      <c r="A24" s="320" t="s">
        <v>243</v>
      </c>
      <c r="B24" s="320" t="s">
        <v>120</v>
      </c>
      <c r="C24" s="320">
        <v>3.8258232000000003E-2</v>
      </c>
    </row>
    <row r="25" spans="1:3" x14ac:dyDescent="0.2">
      <c r="A25" s="320" t="s">
        <v>255</v>
      </c>
      <c r="B25" s="320" t="s">
        <v>117</v>
      </c>
      <c r="C25" s="320">
        <v>3.7444288999999999E-2</v>
      </c>
    </row>
    <row r="26" spans="1:3" x14ac:dyDescent="0.2">
      <c r="A26" s="320" t="s">
        <v>249</v>
      </c>
      <c r="B26" s="320" t="s">
        <v>111</v>
      </c>
      <c r="C26" s="320">
        <v>3.6936621000000003E-2</v>
      </c>
    </row>
    <row r="27" spans="1:3" x14ac:dyDescent="0.2">
      <c r="A27" s="320" t="s">
        <v>253</v>
      </c>
      <c r="B27" s="320" t="s">
        <v>106</v>
      </c>
      <c r="C27" s="320">
        <v>2.4538339999999999E-2</v>
      </c>
    </row>
    <row r="28" spans="1:3" x14ac:dyDescent="0.2">
      <c r="A28" s="320" t="s">
        <v>263</v>
      </c>
      <c r="B28" s="320" t="s">
        <v>109</v>
      </c>
      <c r="C28" s="320">
        <v>2.1138766E-2</v>
      </c>
    </row>
    <row r="29" spans="1:3" x14ac:dyDescent="0.2">
      <c r="A29" s="320" t="s">
        <v>262</v>
      </c>
      <c r="B29" s="320" t="s">
        <v>116</v>
      </c>
      <c r="C29" s="320">
        <v>2.1101812000000001E-2</v>
      </c>
    </row>
    <row r="30" spans="1:3" x14ac:dyDescent="0.2">
      <c r="A30" s="320" t="s">
        <v>361</v>
      </c>
      <c r="B30" s="320" t="s">
        <v>114</v>
      </c>
      <c r="C30" s="320">
        <v>1.9920566000000001E-2</v>
      </c>
    </row>
    <row r="31" spans="1:3" x14ac:dyDescent="0.2">
      <c r="A31" s="320" t="s">
        <v>264</v>
      </c>
      <c r="B31" s="320" t="s">
        <v>124</v>
      </c>
      <c r="C31" s="320">
        <v>1.3992836E-2</v>
      </c>
    </row>
    <row r="32" spans="1:3" x14ac:dyDescent="0.2">
      <c r="A32" s="320" t="s">
        <v>265</v>
      </c>
      <c r="B32" s="320" t="s">
        <v>104</v>
      </c>
      <c r="C32" s="320">
        <v>1.7669109999999999E-3</v>
      </c>
    </row>
  </sheetData>
  <autoFilter ref="A4:C4" xr:uid="{4D32125B-B6BB-461A-A3BD-020CB993CD72}">
    <sortState xmlns:xlrd2="http://schemas.microsoft.com/office/spreadsheetml/2017/richdata2" ref="A5:C38">
      <sortCondition descending="1" ref="C4"/>
    </sortState>
  </autoFilter>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A8240-EB54-4B93-BD7D-0D1986FDEB86}">
  <dimension ref="A1:B9"/>
  <sheetViews>
    <sheetView workbookViewId="0">
      <selection activeCell="A19" sqref="A19"/>
    </sheetView>
  </sheetViews>
  <sheetFormatPr defaultColWidth="9.140625" defaultRowHeight="12.75" x14ac:dyDescent="0.2"/>
  <cols>
    <col min="1" max="1" width="20.5703125" style="76" customWidth="1"/>
    <col min="2" max="2" width="11.5703125" style="76" customWidth="1"/>
    <col min="3" max="16384" width="9.140625" style="76"/>
  </cols>
  <sheetData>
    <row r="1" spans="1:2" x14ac:dyDescent="0.2">
      <c r="A1" s="75" t="s">
        <v>52</v>
      </c>
    </row>
    <row r="2" spans="1:2" x14ac:dyDescent="0.2">
      <c r="A2" s="327" t="s">
        <v>83</v>
      </c>
      <c r="B2" s="76" t="s">
        <v>1219</v>
      </c>
    </row>
    <row r="4" spans="1:2" x14ac:dyDescent="0.2">
      <c r="A4" s="255" t="s">
        <v>1220</v>
      </c>
      <c r="B4" s="255" t="s">
        <v>1221</v>
      </c>
    </row>
    <row r="5" spans="1:2" x14ac:dyDescent="0.2">
      <c r="A5" s="76" t="s">
        <v>1222</v>
      </c>
      <c r="B5" s="76">
        <v>9</v>
      </c>
    </row>
    <row r="6" spans="1:2" x14ac:dyDescent="0.2">
      <c r="A6" s="76" t="s">
        <v>1223</v>
      </c>
      <c r="B6" s="76">
        <v>14</v>
      </c>
    </row>
    <row r="7" spans="1:2" x14ac:dyDescent="0.2">
      <c r="A7" s="76" t="s">
        <v>1224</v>
      </c>
      <c r="B7" s="76">
        <v>14</v>
      </c>
    </row>
    <row r="8" spans="1:2" x14ac:dyDescent="0.2">
      <c r="A8" s="76" t="s">
        <v>1225</v>
      </c>
      <c r="B8" s="76">
        <v>22</v>
      </c>
    </row>
    <row r="9" spans="1:2" x14ac:dyDescent="0.2">
      <c r="A9" s="76" t="s">
        <v>1226</v>
      </c>
      <c r="B9" s="76">
        <v>46</v>
      </c>
    </row>
  </sheetData>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B2FDF-5E39-4225-93B5-D558A68240D6}">
  <dimension ref="A1:B16"/>
  <sheetViews>
    <sheetView workbookViewId="0">
      <selection activeCell="C18" sqref="C18"/>
    </sheetView>
  </sheetViews>
  <sheetFormatPr defaultColWidth="9.140625" defaultRowHeight="12.75" x14ac:dyDescent="0.2"/>
  <cols>
    <col min="1" max="1" width="19.140625" style="76" customWidth="1"/>
    <col min="2" max="16384" width="9.140625" style="76"/>
  </cols>
  <sheetData>
    <row r="1" spans="1:2" x14ac:dyDescent="0.2">
      <c r="A1" s="75" t="s">
        <v>53</v>
      </c>
    </row>
    <row r="2" spans="1:2" x14ac:dyDescent="0.2">
      <c r="A2" s="327" t="s">
        <v>83</v>
      </c>
      <c r="B2" s="76" t="s">
        <v>1227</v>
      </c>
    </row>
    <row r="4" spans="1:2" x14ac:dyDescent="0.2">
      <c r="A4" s="255" t="s">
        <v>1228</v>
      </c>
      <c r="B4" s="255" t="s">
        <v>1221</v>
      </c>
    </row>
    <row r="5" spans="1:2" x14ac:dyDescent="0.2">
      <c r="A5" s="78" t="s">
        <v>1229</v>
      </c>
      <c r="B5" s="78">
        <v>3</v>
      </c>
    </row>
    <row r="6" spans="1:2" x14ac:dyDescent="0.2">
      <c r="A6" s="78" t="s">
        <v>1230</v>
      </c>
      <c r="B6" s="78">
        <v>3</v>
      </c>
    </row>
    <row r="7" spans="1:2" x14ac:dyDescent="0.2">
      <c r="A7" s="78" t="s">
        <v>1231</v>
      </c>
      <c r="B7" s="78">
        <v>5</v>
      </c>
    </row>
    <row r="8" spans="1:2" x14ac:dyDescent="0.2">
      <c r="A8" s="78" t="s">
        <v>1232</v>
      </c>
      <c r="B8" s="78">
        <v>5</v>
      </c>
    </row>
    <row r="9" spans="1:2" x14ac:dyDescent="0.2">
      <c r="A9" s="78" t="s">
        <v>1233</v>
      </c>
      <c r="B9" s="78">
        <v>5</v>
      </c>
    </row>
    <row r="10" spans="1:2" x14ac:dyDescent="0.2">
      <c r="A10" s="78" t="s">
        <v>1234</v>
      </c>
      <c r="B10" s="78">
        <v>6</v>
      </c>
    </row>
    <row r="11" spans="1:2" x14ac:dyDescent="0.2">
      <c r="A11" s="78" t="s">
        <v>1235</v>
      </c>
      <c r="B11" s="78">
        <v>7</v>
      </c>
    </row>
    <row r="12" spans="1:2" x14ac:dyDescent="0.2">
      <c r="A12" s="78" t="s">
        <v>1236</v>
      </c>
      <c r="B12" s="78">
        <v>8</v>
      </c>
    </row>
    <row r="13" spans="1:2" x14ac:dyDescent="0.2">
      <c r="A13" s="78" t="s">
        <v>1237</v>
      </c>
      <c r="B13" s="78">
        <v>8</v>
      </c>
    </row>
    <row r="14" spans="1:2" x14ac:dyDescent="0.2">
      <c r="A14" s="78" t="s">
        <v>1238</v>
      </c>
      <c r="B14" s="78">
        <v>9</v>
      </c>
    </row>
    <row r="15" spans="1:2" x14ac:dyDescent="0.2">
      <c r="A15" s="78" t="s">
        <v>1239</v>
      </c>
      <c r="B15" s="78">
        <v>21</v>
      </c>
    </row>
    <row r="16" spans="1:2" x14ac:dyDescent="0.2">
      <c r="A16" s="78" t="s">
        <v>1224</v>
      </c>
      <c r="B16" s="78">
        <v>25</v>
      </c>
    </row>
  </sheetData>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EB0F0-D30E-4A0D-9E66-F2C00463D905}">
  <dimension ref="A1:B8"/>
  <sheetViews>
    <sheetView workbookViewId="0">
      <selection activeCell="B18" sqref="B18"/>
    </sheetView>
  </sheetViews>
  <sheetFormatPr defaultColWidth="9.140625" defaultRowHeight="12.75" x14ac:dyDescent="0.2"/>
  <cols>
    <col min="1" max="1" width="9.140625" style="76"/>
    <col min="2" max="2" width="11.140625" style="76" customWidth="1"/>
    <col min="3" max="16384" width="9.140625" style="76"/>
  </cols>
  <sheetData>
    <row r="1" spans="1:2" x14ac:dyDescent="0.2">
      <c r="A1" s="75" t="s">
        <v>1240</v>
      </c>
    </row>
    <row r="2" spans="1:2" x14ac:dyDescent="0.2">
      <c r="A2" s="327" t="s">
        <v>83</v>
      </c>
      <c r="B2" s="76" t="s">
        <v>1241</v>
      </c>
    </row>
    <row r="4" spans="1:2" x14ac:dyDescent="0.2">
      <c r="A4" s="255"/>
      <c r="B4" s="255" t="s">
        <v>1221</v>
      </c>
    </row>
    <row r="5" spans="1:2" x14ac:dyDescent="0.2">
      <c r="A5" s="76" t="s">
        <v>1242</v>
      </c>
      <c r="B5" s="76">
        <v>11</v>
      </c>
    </row>
    <row r="6" spans="1:2" x14ac:dyDescent="0.2">
      <c r="A6" s="76" t="s">
        <v>1243</v>
      </c>
      <c r="B6" s="76">
        <v>30</v>
      </c>
    </row>
    <row r="7" spans="1:2" x14ac:dyDescent="0.2">
      <c r="A7" s="76" t="s">
        <v>1244</v>
      </c>
      <c r="B7" s="76">
        <v>30</v>
      </c>
    </row>
    <row r="8" spans="1:2" x14ac:dyDescent="0.2">
      <c r="A8" s="76" t="s">
        <v>1245</v>
      </c>
      <c r="B8" s="76">
        <v>14</v>
      </c>
    </row>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4A095-FFA9-40FC-AE02-6A20DF99E256}">
  <dimension ref="A1:B9"/>
  <sheetViews>
    <sheetView workbookViewId="0"/>
  </sheetViews>
  <sheetFormatPr defaultColWidth="9.140625" defaultRowHeight="12.75" x14ac:dyDescent="0.2"/>
  <cols>
    <col min="1" max="1" width="15.5703125" style="76" customWidth="1"/>
    <col min="2" max="2" width="10.140625" style="76" customWidth="1"/>
    <col min="3" max="16384" width="9.140625" style="76"/>
  </cols>
  <sheetData>
    <row r="1" spans="1:2" x14ac:dyDescent="0.2">
      <c r="A1" s="75" t="s">
        <v>55</v>
      </c>
    </row>
    <row r="2" spans="1:2" ht="15" x14ac:dyDescent="0.25">
      <c r="A2" s="185" t="s">
        <v>83</v>
      </c>
      <c r="B2" s="196" t="s">
        <v>1241</v>
      </c>
    </row>
    <row r="4" spans="1:2" x14ac:dyDescent="0.2">
      <c r="A4" s="255"/>
      <c r="B4" s="255" t="s">
        <v>1221</v>
      </c>
    </row>
    <row r="5" spans="1:2" x14ac:dyDescent="0.2">
      <c r="A5" s="76" t="s">
        <v>1246</v>
      </c>
      <c r="B5" s="77">
        <v>18</v>
      </c>
    </row>
    <row r="6" spans="1:2" x14ac:dyDescent="0.2">
      <c r="A6" s="76" t="s">
        <v>1247</v>
      </c>
      <c r="B6" s="77">
        <v>17</v>
      </c>
    </row>
    <row r="7" spans="1:2" x14ac:dyDescent="0.2">
      <c r="A7" s="76" t="s">
        <v>1248</v>
      </c>
      <c r="B7" s="77">
        <v>7</v>
      </c>
    </row>
    <row r="8" spans="1:2" x14ac:dyDescent="0.2">
      <c r="A8" s="76" t="s">
        <v>1249</v>
      </c>
      <c r="B8" s="77">
        <v>10</v>
      </c>
    </row>
    <row r="9" spans="1:2" x14ac:dyDescent="0.2">
      <c r="A9" s="76" t="s">
        <v>1250</v>
      </c>
      <c r="B9" s="77">
        <v>6</v>
      </c>
    </row>
  </sheetData>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C4DCD-690B-462B-A4C1-178DB0EF425E}">
  <dimension ref="A1:L41"/>
  <sheetViews>
    <sheetView workbookViewId="0">
      <selection activeCell="D21" sqref="D21"/>
    </sheetView>
  </sheetViews>
  <sheetFormatPr defaultColWidth="9.140625" defaultRowHeight="12.75" x14ac:dyDescent="0.2"/>
  <cols>
    <col min="1" max="1" width="9.140625" style="69"/>
    <col min="2" max="3" width="17.7109375" style="69" customWidth="1"/>
    <col min="4" max="16384" width="9.140625" style="69"/>
  </cols>
  <sheetData>
    <row r="1" spans="1:12" x14ac:dyDescent="0.2">
      <c r="A1" s="17" t="s">
        <v>56</v>
      </c>
    </row>
    <row r="2" spans="1:12" x14ac:dyDescent="0.2">
      <c r="A2" s="69" t="s">
        <v>83</v>
      </c>
      <c r="B2" s="69" t="s">
        <v>1251</v>
      </c>
    </row>
    <row r="5" spans="1:12" x14ac:dyDescent="0.2">
      <c r="A5" s="413"/>
      <c r="B5" s="414" t="s">
        <v>1252</v>
      </c>
      <c r="C5" s="414" t="s">
        <v>1253</v>
      </c>
      <c r="K5" s="70"/>
      <c r="L5" s="70"/>
    </row>
    <row r="6" spans="1:12" x14ac:dyDescent="0.2">
      <c r="A6" s="69" t="s">
        <v>98</v>
      </c>
      <c r="B6" s="69">
        <v>0.1479</v>
      </c>
      <c r="C6" s="69">
        <v>0.31240000000000001</v>
      </c>
      <c r="K6" s="71"/>
      <c r="L6" s="72"/>
    </row>
    <row r="7" spans="1:12" x14ac:dyDescent="0.2">
      <c r="A7" s="69" t="s">
        <v>100</v>
      </c>
      <c r="B7" s="69">
        <v>0.1298</v>
      </c>
      <c r="C7" s="69">
        <v>0.29120000000000001</v>
      </c>
      <c r="K7" s="71"/>
      <c r="L7" s="72"/>
    </row>
    <row r="8" spans="1:12" x14ac:dyDescent="0.2">
      <c r="A8" s="69" t="s">
        <v>93</v>
      </c>
      <c r="B8" s="69">
        <v>8.1799999999999998E-2</v>
      </c>
      <c r="C8" s="69">
        <v>0.27400000000000002</v>
      </c>
      <c r="K8" s="71"/>
      <c r="L8" s="72"/>
    </row>
    <row r="9" spans="1:12" x14ac:dyDescent="0.2">
      <c r="A9" s="69" t="s">
        <v>92</v>
      </c>
      <c r="B9" s="69">
        <v>9.0999999999999998E-2</v>
      </c>
      <c r="C9" s="69">
        <v>0.2283</v>
      </c>
      <c r="K9" s="71"/>
      <c r="L9" s="72"/>
    </row>
    <row r="10" spans="1:12" x14ac:dyDescent="0.2">
      <c r="A10" s="69" t="s">
        <v>109</v>
      </c>
      <c r="B10" s="69">
        <v>5.8900000000000001E-2</v>
      </c>
      <c r="C10" s="69">
        <v>0.23699999999999999</v>
      </c>
      <c r="K10" s="71"/>
      <c r="L10" s="72"/>
    </row>
    <row r="11" spans="1:12" x14ac:dyDescent="0.2">
      <c r="A11" s="69" t="s">
        <v>91</v>
      </c>
      <c r="B11" s="69">
        <v>0.1043</v>
      </c>
      <c r="C11" s="69">
        <v>0.15390000000000001</v>
      </c>
      <c r="K11" s="71"/>
      <c r="L11" s="72"/>
    </row>
    <row r="12" spans="1:12" x14ac:dyDescent="0.2">
      <c r="A12" s="69" t="s">
        <v>112</v>
      </c>
      <c r="B12" s="69">
        <v>0.1918</v>
      </c>
      <c r="C12" s="69">
        <v>3.7999999999999999E-2</v>
      </c>
      <c r="K12" s="71"/>
      <c r="L12" s="72"/>
    </row>
    <row r="13" spans="1:12" x14ac:dyDescent="0.2">
      <c r="A13" s="69" t="s">
        <v>318</v>
      </c>
      <c r="B13" s="69">
        <v>0.1008</v>
      </c>
      <c r="C13" s="69">
        <v>0.123</v>
      </c>
      <c r="K13" s="71"/>
      <c r="L13" s="72"/>
    </row>
    <row r="14" spans="1:12" x14ac:dyDescent="0.2">
      <c r="A14" s="69" t="s">
        <v>104</v>
      </c>
      <c r="B14" s="69">
        <v>0.1124</v>
      </c>
      <c r="C14" s="69">
        <v>8.2100000000000006E-2</v>
      </c>
      <c r="K14" s="71"/>
      <c r="L14" s="72"/>
    </row>
    <row r="15" spans="1:12" x14ac:dyDescent="0.2">
      <c r="A15" s="69" t="s">
        <v>329</v>
      </c>
      <c r="B15" s="69">
        <v>8.3400000000000002E-2</v>
      </c>
      <c r="C15" s="69">
        <v>9.8100000000000007E-2</v>
      </c>
      <c r="K15" s="71"/>
      <c r="L15" s="72"/>
    </row>
    <row r="16" spans="1:12" x14ac:dyDescent="0.2">
      <c r="A16" s="69" t="s">
        <v>116</v>
      </c>
      <c r="B16" s="69">
        <v>0.1181</v>
      </c>
      <c r="C16" s="69">
        <v>2.8799999999999999E-2</v>
      </c>
      <c r="K16" s="71"/>
      <c r="L16" s="72"/>
    </row>
    <row r="17" spans="1:12" x14ac:dyDescent="0.2">
      <c r="A17" s="69" t="s">
        <v>106</v>
      </c>
      <c r="B17" s="69">
        <v>4.3900000000000002E-2</v>
      </c>
      <c r="C17" s="69">
        <v>0.10100000000000001</v>
      </c>
      <c r="K17" s="71"/>
      <c r="L17" s="72"/>
    </row>
    <row r="18" spans="1:12" x14ac:dyDescent="0.2">
      <c r="A18" s="69" t="s">
        <v>89</v>
      </c>
      <c r="B18" s="69">
        <v>0.10979999999999999</v>
      </c>
      <c r="C18" s="69">
        <v>2.92E-2</v>
      </c>
      <c r="K18" s="71"/>
      <c r="L18" s="72"/>
    </row>
    <row r="19" spans="1:12" x14ac:dyDescent="0.2">
      <c r="A19" s="69" t="s">
        <v>105</v>
      </c>
      <c r="B19" s="69">
        <v>8.2299999999999998E-2</v>
      </c>
      <c r="C19" s="69">
        <v>3.7000000000000012E-2</v>
      </c>
      <c r="K19" s="71"/>
      <c r="L19" s="72"/>
    </row>
    <row r="20" spans="1:12" x14ac:dyDescent="0.2">
      <c r="A20" s="69" t="s">
        <v>113</v>
      </c>
      <c r="B20" s="69">
        <v>1.37E-2</v>
      </c>
      <c r="C20" s="69">
        <v>0.10009999999999999</v>
      </c>
      <c r="K20" s="71"/>
      <c r="L20" s="72"/>
    </row>
    <row r="21" spans="1:12" x14ac:dyDescent="0.2">
      <c r="A21" s="69" t="s">
        <v>101</v>
      </c>
      <c r="B21" s="69">
        <v>0.1042</v>
      </c>
      <c r="C21" s="69">
        <v>0</v>
      </c>
      <c r="K21" s="71"/>
      <c r="L21" s="72"/>
    </row>
    <row r="22" spans="1:12" x14ac:dyDescent="0.2">
      <c r="A22" s="69" t="s">
        <v>107</v>
      </c>
      <c r="B22" s="69">
        <v>6.3300000000000009E-2</v>
      </c>
      <c r="C22" s="69">
        <v>2.6499999999999999E-2</v>
      </c>
      <c r="K22" s="71"/>
      <c r="L22" s="72"/>
    </row>
    <row r="23" spans="1:12" x14ac:dyDescent="0.2">
      <c r="A23" s="69" t="s">
        <v>88</v>
      </c>
      <c r="B23" s="69">
        <v>4.5000000000000012E-2</v>
      </c>
      <c r="C23" s="69">
        <v>3.9899999999999998E-2</v>
      </c>
      <c r="K23" s="71"/>
      <c r="L23" s="72"/>
    </row>
    <row r="24" spans="1:12" x14ac:dyDescent="0.2">
      <c r="A24" s="69" t="s">
        <v>111</v>
      </c>
      <c r="B24" s="69">
        <v>5.1800000000000013E-2</v>
      </c>
      <c r="C24" s="69">
        <v>2.92E-2</v>
      </c>
      <c r="K24" s="71"/>
      <c r="L24" s="72"/>
    </row>
    <row r="25" spans="1:12" x14ac:dyDescent="0.2">
      <c r="A25" s="69" t="s">
        <v>90</v>
      </c>
      <c r="B25" s="69">
        <v>7.1500000000000008E-2</v>
      </c>
      <c r="C25" s="69">
        <v>0</v>
      </c>
      <c r="K25" s="71"/>
      <c r="L25" s="72"/>
    </row>
    <row r="26" spans="1:12" x14ac:dyDescent="0.2">
      <c r="A26" s="69" t="s">
        <v>95</v>
      </c>
      <c r="B26" s="69">
        <v>6.9699999999999998E-2</v>
      </c>
      <c r="C26" s="69">
        <v>0</v>
      </c>
      <c r="K26" s="71"/>
      <c r="L26" s="72"/>
    </row>
    <row r="27" spans="1:12" x14ac:dyDescent="0.2">
      <c r="A27" s="69" t="s">
        <v>114</v>
      </c>
      <c r="B27" s="69">
        <v>1.7399999999999999E-2</v>
      </c>
      <c r="C27" s="69">
        <v>4.2700000000000002E-2</v>
      </c>
      <c r="K27" s="71"/>
      <c r="L27" s="72"/>
    </row>
    <row r="28" spans="1:12" x14ac:dyDescent="0.2">
      <c r="A28" s="69" t="s">
        <v>103</v>
      </c>
      <c r="B28" s="69">
        <v>5.5100000000000003E-2</v>
      </c>
      <c r="C28" s="69">
        <v>0</v>
      </c>
      <c r="K28" s="71"/>
      <c r="L28" s="72"/>
    </row>
    <row r="29" spans="1:12" x14ac:dyDescent="0.2">
      <c r="A29" s="69" t="s">
        <v>110</v>
      </c>
      <c r="B29" s="69">
        <v>5.5999999999999999E-3</v>
      </c>
      <c r="C29" s="69">
        <v>3.39E-2</v>
      </c>
      <c r="K29" s="71"/>
      <c r="L29" s="72"/>
    </row>
    <row r="30" spans="1:12" x14ac:dyDescent="0.2">
      <c r="A30" s="69" t="s">
        <v>87</v>
      </c>
      <c r="B30" s="69">
        <v>3.3500000000000002E-2</v>
      </c>
      <c r="C30" s="69">
        <v>0</v>
      </c>
      <c r="K30" s="71"/>
      <c r="L30" s="72"/>
    </row>
    <row r="31" spans="1:12" x14ac:dyDescent="0.2">
      <c r="A31" s="69" t="s">
        <v>96</v>
      </c>
      <c r="B31" s="69">
        <v>3.1099999999999999E-2</v>
      </c>
      <c r="C31" s="69">
        <v>0</v>
      </c>
      <c r="K31" s="71"/>
      <c r="L31" s="72"/>
    </row>
    <row r="32" spans="1:12" x14ac:dyDescent="0.2">
      <c r="A32" s="69" t="s">
        <v>99</v>
      </c>
      <c r="B32" s="69">
        <v>2.9700000000000001E-2</v>
      </c>
      <c r="C32" s="69">
        <v>0</v>
      </c>
    </row>
    <row r="33" spans="1:3" x14ac:dyDescent="0.2">
      <c r="A33" s="69" t="s">
        <v>124</v>
      </c>
      <c r="B33" s="69">
        <v>1.44E-2</v>
      </c>
      <c r="C33" s="69">
        <v>8.4000000000000012E-3</v>
      </c>
    </row>
    <row r="34" spans="1:3" x14ac:dyDescent="0.2">
      <c r="A34" s="69" t="s">
        <v>117</v>
      </c>
      <c r="B34" s="69">
        <v>1.26E-2</v>
      </c>
      <c r="C34" s="69">
        <v>0</v>
      </c>
    </row>
    <row r="35" spans="1:3" x14ac:dyDescent="0.2">
      <c r="A35" s="69" t="s">
        <v>120</v>
      </c>
      <c r="B35" s="69">
        <v>6.0000000000000001E-3</v>
      </c>
      <c r="C35" s="69">
        <v>0</v>
      </c>
    </row>
    <row r="36" spans="1:3" x14ac:dyDescent="0.2">
      <c r="A36" s="69" t="s">
        <v>108</v>
      </c>
      <c r="B36" s="69">
        <v>4.2000000000000006E-3</v>
      </c>
      <c r="C36" s="69">
        <v>2.4000000000000001E-5</v>
      </c>
    </row>
    <row r="41" spans="1:3" x14ac:dyDescent="0.2">
      <c r="A41" s="73"/>
      <c r="B41" s="74"/>
    </row>
  </sheetData>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0D4B6-AFA1-4660-BD88-B34AC1942AA0}">
  <dimension ref="A1:B30"/>
  <sheetViews>
    <sheetView workbookViewId="0"/>
  </sheetViews>
  <sheetFormatPr defaultColWidth="9.140625" defaultRowHeight="12.75" x14ac:dyDescent="0.2"/>
  <cols>
    <col min="1" max="1" width="17.140625" style="76" customWidth="1"/>
    <col min="2" max="16384" width="9.140625" style="76"/>
  </cols>
  <sheetData>
    <row r="1" spans="1:2" x14ac:dyDescent="0.2">
      <c r="A1" s="75" t="s">
        <v>1254</v>
      </c>
    </row>
    <row r="2" spans="1:2" x14ac:dyDescent="0.2">
      <c r="A2" s="76" t="s">
        <v>83</v>
      </c>
      <c r="B2" s="76" t="s">
        <v>1255</v>
      </c>
    </row>
    <row r="4" spans="1:2" x14ac:dyDescent="0.2">
      <c r="A4" s="357" t="s">
        <v>1256</v>
      </c>
      <c r="B4" s="357" t="s">
        <v>1257</v>
      </c>
    </row>
    <row r="5" spans="1:2" x14ac:dyDescent="0.2">
      <c r="A5" s="71" t="s">
        <v>1258</v>
      </c>
      <c r="B5" s="72">
        <v>0.55000000000000004</v>
      </c>
    </row>
    <row r="6" spans="1:2" x14ac:dyDescent="0.2">
      <c r="A6" s="71" t="s">
        <v>109</v>
      </c>
      <c r="B6" s="72">
        <v>0.39</v>
      </c>
    </row>
    <row r="7" spans="1:2" x14ac:dyDescent="0.2">
      <c r="A7" s="71" t="s">
        <v>100</v>
      </c>
      <c r="B7" s="72">
        <v>0.36</v>
      </c>
    </row>
    <row r="8" spans="1:2" x14ac:dyDescent="0.2">
      <c r="A8" s="71" t="s">
        <v>116</v>
      </c>
      <c r="B8" s="72">
        <v>0.36</v>
      </c>
    </row>
    <row r="9" spans="1:2" x14ac:dyDescent="0.2">
      <c r="A9" s="71" t="s">
        <v>107</v>
      </c>
      <c r="B9" s="72">
        <v>0.33</v>
      </c>
    </row>
    <row r="10" spans="1:2" x14ac:dyDescent="0.2">
      <c r="A10" s="71" t="s">
        <v>87</v>
      </c>
      <c r="B10" s="72">
        <v>0.32</v>
      </c>
    </row>
    <row r="11" spans="1:2" x14ac:dyDescent="0.2">
      <c r="A11" s="71" t="s">
        <v>110</v>
      </c>
      <c r="B11" s="72">
        <v>0.31</v>
      </c>
    </row>
    <row r="12" spans="1:2" x14ac:dyDescent="0.2">
      <c r="A12" s="71" t="s">
        <v>101</v>
      </c>
      <c r="B12" s="72">
        <v>0.3</v>
      </c>
    </row>
    <row r="13" spans="1:2" x14ac:dyDescent="0.2">
      <c r="A13" s="71" t="s">
        <v>1259</v>
      </c>
      <c r="B13" s="72">
        <v>0.28000000000000003</v>
      </c>
    </row>
    <row r="14" spans="1:2" x14ac:dyDescent="0.2">
      <c r="A14" s="71" t="s">
        <v>321</v>
      </c>
      <c r="B14" s="72">
        <v>0.27</v>
      </c>
    </row>
    <row r="15" spans="1:2" x14ac:dyDescent="0.2">
      <c r="A15" s="71" t="s">
        <v>111</v>
      </c>
      <c r="B15" s="72">
        <v>0.26</v>
      </c>
    </row>
    <row r="16" spans="1:2" x14ac:dyDescent="0.2">
      <c r="A16" s="71" t="s">
        <v>105</v>
      </c>
      <c r="B16" s="72">
        <v>0.21</v>
      </c>
    </row>
    <row r="17" spans="1:2" x14ac:dyDescent="0.2">
      <c r="A17" s="71" t="s">
        <v>104</v>
      </c>
      <c r="B17" s="72">
        <v>0.21</v>
      </c>
    </row>
    <row r="18" spans="1:2" x14ac:dyDescent="0.2">
      <c r="A18" s="71" t="s">
        <v>106</v>
      </c>
      <c r="B18" s="72">
        <v>0.2</v>
      </c>
    </row>
    <row r="19" spans="1:2" x14ac:dyDescent="0.2">
      <c r="A19" s="71" t="s">
        <v>95</v>
      </c>
      <c r="B19" s="72">
        <v>0.19</v>
      </c>
    </row>
    <row r="20" spans="1:2" x14ac:dyDescent="0.2">
      <c r="A20" s="71" t="s">
        <v>93</v>
      </c>
      <c r="B20" s="72">
        <v>0.17</v>
      </c>
    </row>
    <row r="21" spans="1:2" x14ac:dyDescent="0.2">
      <c r="A21" s="71" t="s">
        <v>92</v>
      </c>
      <c r="B21" s="72">
        <v>0.16</v>
      </c>
    </row>
    <row r="22" spans="1:2" x14ac:dyDescent="0.2">
      <c r="A22" s="71" t="s">
        <v>112</v>
      </c>
      <c r="B22" s="72">
        <v>0.16</v>
      </c>
    </row>
    <row r="23" spans="1:2" x14ac:dyDescent="0.2">
      <c r="A23" s="71" t="s">
        <v>91</v>
      </c>
      <c r="B23" s="72">
        <v>0.15</v>
      </c>
    </row>
    <row r="24" spans="1:2" x14ac:dyDescent="0.2">
      <c r="A24" s="71" t="s">
        <v>98</v>
      </c>
      <c r="B24" s="72">
        <v>0.12</v>
      </c>
    </row>
    <row r="25" spans="1:2" x14ac:dyDescent="0.2">
      <c r="A25" s="71" t="s">
        <v>89</v>
      </c>
      <c r="B25" s="72">
        <v>0.11</v>
      </c>
    </row>
    <row r="26" spans="1:2" x14ac:dyDescent="0.2">
      <c r="A26" s="71" t="s">
        <v>88</v>
      </c>
      <c r="B26" s="72">
        <v>7.0000000000000007E-2</v>
      </c>
    </row>
    <row r="27" spans="1:2" x14ac:dyDescent="0.2">
      <c r="A27" s="71" t="s">
        <v>90</v>
      </c>
      <c r="B27" s="72">
        <v>0.01</v>
      </c>
    </row>
    <row r="28" spans="1:2" x14ac:dyDescent="0.2">
      <c r="A28" s="71" t="s">
        <v>96</v>
      </c>
      <c r="B28" s="72">
        <v>-0.01</v>
      </c>
    </row>
    <row r="29" spans="1:2" x14ac:dyDescent="0.2">
      <c r="A29" s="71" t="s">
        <v>87</v>
      </c>
      <c r="B29" s="72">
        <v>-0.01</v>
      </c>
    </row>
    <row r="30" spans="1:2" x14ac:dyDescent="0.2">
      <c r="A30" s="71"/>
      <c r="B30" s="72"/>
    </row>
  </sheetData>
  <pageMargins left="0.7" right="0.7" top="0.75" bottom="0.75" header="0.3" footer="0.3"/>
  <drawing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AD692-6229-42A1-8E93-C7D760DADCF9}">
  <dimension ref="A1:B37"/>
  <sheetViews>
    <sheetView workbookViewId="0">
      <selection activeCell="C7" sqref="C7"/>
    </sheetView>
  </sheetViews>
  <sheetFormatPr defaultColWidth="9.140625" defaultRowHeight="12.75" x14ac:dyDescent="0.2"/>
  <cols>
    <col min="1" max="16384" width="9.140625" style="76"/>
  </cols>
  <sheetData>
    <row r="1" spans="1:2" x14ac:dyDescent="0.2">
      <c r="A1" s="75" t="s">
        <v>58</v>
      </c>
    </row>
    <row r="2" spans="1:2" x14ac:dyDescent="0.2">
      <c r="A2" s="76" t="s">
        <v>83</v>
      </c>
      <c r="B2" s="69" t="s">
        <v>1251</v>
      </c>
    </row>
    <row r="4" spans="1:2" ht="25.5" x14ac:dyDescent="0.2">
      <c r="A4" s="415" t="s">
        <v>1260</v>
      </c>
      <c r="B4" s="416" t="s">
        <v>1253</v>
      </c>
    </row>
    <row r="5" spans="1:2" x14ac:dyDescent="0.2">
      <c r="A5" s="76" t="s">
        <v>98</v>
      </c>
      <c r="B5" s="76">
        <v>0.31240000000000001</v>
      </c>
    </row>
    <row r="6" spans="1:2" x14ac:dyDescent="0.2">
      <c r="A6" s="76" t="s">
        <v>100</v>
      </c>
      <c r="B6" s="76">
        <v>0.29120000000000001</v>
      </c>
    </row>
    <row r="7" spans="1:2" x14ac:dyDescent="0.2">
      <c r="A7" s="76" t="s">
        <v>93</v>
      </c>
      <c r="B7" s="76">
        <v>0.27400000000000002</v>
      </c>
    </row>
    <row r="8" spans="1:2" x14ac:dyDescent="0.2">
      <c r="A8" s="76" t="s">
        <v>109</v>
      </c>
      <c r="B8" s="76">
        <v>0.23699999999999999</v>
      </c>
    </row>
    <row r="9" spans="1:2" x14ac:dyDescent="0.2">
      <c r="A9" s="76" t="s">
        <v>92</v>
      </c>
      <c r="B9" s="76">
        <v>0.2283</v>
      </c>
    </row>
    <row r="10" spans="1:2" x14ac:dyDescent="0.2">
      <c r="A10" s="76" t="s">
        <v>321</v>
      </c>
      <c r="B10" s="76">
        <v>0.17649999999999999</v>
      </c>
    </row>
    <row r="11" spans="1:2" x14ac:dyDescent="0.2">
      <c r="A11" s="76" t="s">
        <v>91</v>
      </c>
      <c r="B11" s="76">
        <v>0.15390000000000001</v>
      </c>
    </row>
    <row r="12" spans="1:2" x14ac:dyDescent="0.2">
      <c r="A12" s="76" t="s">
        <v>318</v>
      </c>
      <c r="B12" s="76">
        <v>0.123</v>
      </c>
    </row>
    <row r="13" spans="1:2" x14ac:dyDescent="0.2">
      <c r="A13" s="76" t="s">
        <v>106</v>
      </c>
      <c r="B13" s="76">
        <v>0.10100000000000001</v>
      </c>
    </row>
    <row r="14" spans="1:2" x14ac:dyDescent="0.2">
      <c r="A14" s="76" t="s">
        <v>113</v>
      </c>
      <c r="B14" s="76">
        <v>0.10009999999999999</v>
      </c>
    </row>
    <row r="15" spans="1:2" x14ac:dyDescent="0.2">
      <c r="A15" s="76" t="s">
        <v>329</v>
      </c>
      <c r="B15" s="76">
        <v>9.8100000000000007E-2</v>
      </c>
    </row>
    <row r="16" spans="1:2" x14ac:dyDescent="0.2">
      <c r="A16" s="76" t="s">
        <v>104</v>
      </c>
      <c r="B16" s="76">
        <v>8.2100000000000006E-2</v>
      </c>
    </row>
    <row r="17" spans="1:2" x14ac:dyDescent="0.2">
      <c r="A17" s="76" t="s">
        <v>114</v>
      </c>
      <c r="B17" s="76">
        <v>4.2700000000000002E-2</v>
      </c>
    </row>
    <row r="18" spans="1:2" x14ac:dyDescent="0.2">
      <c r="A18" s="76" t="s">
        <v>88</v>
      </c>
      <c r="B18" s="76">
        <v>3.9899999999999998E-2</v>
      </c>
    </row>
    <row r="19" spans="1:2" x14ac:dyDescent="0.2">
      <c r="A19" s="76" t="s">
        <v>112</v>
      </c>
      <c r="B19" s="76">
        <v>3.7999999999999999E-2</v>
      </c>
    </row>
    <row r="20" spans="1:2" x14ac:dyDescent="0.2">
      <c r="A20" s="76" t="s">
        <v>105</v>
      </c>
      <c r="B20" s="76">
        <v>3.7000000000000012E-2</v>
      </c>
    </row>
    <row r="21" spans="1:2" x14ac:dyDescent="0.2">
      <c r="A21" s="76" t="s">
        <v>110</v>
      </c>
      <c r="B21" s="76">
        <v>3.39E-2</v>
      </c>
    </row>
    <row r="22" spans="1:2" x14ac:dyDescent="0.2">
      <c r="A22" s="76" t="s">
        <v>132</v>
      </c>
      <c r="B22" s="76">
        <v>3.2899999999999999E-2</v>
      </c>
    </row>
    <row r="23" spans="1:2" x14ac:dyDescent="0.2">
      <c r="A23" s="76" t="s">
        <v>89</v>
      </c>
      <c r="B23" s="76">
        <v>2.92E-2</v>
      </c>
    </row>
    <row r="24" spans="1:2" x14ac:dyDescent="0.2">
      <c r="A24" s="76" t="s">
        <v>111</v>
      </c>
      <c r="B24" s="76">
        <v>2.92E-2</v>
      </c>
    </row>
    <row r="25" spans="1:2" x14ac:dyDescent="0.2">
      <c r="A25" s="76" t="s">
        <v>116</v>
      </c>
      <c r="B25" s="76">
        <v>2.8799999999999999E-2</v>
      </c>
    </row>
    <row r="26" spans="1:2" x14ac:dyDescent="0.2">
      <c r="A26" s="76" t="s">
        <v>107</v>
      </c>
      <c r="B26" s="76">
        <v>2.6499999999999999E-2</v>
      </c>
    </row>
    <row r="27" spans="1:2" x14ac:dyDescent="0.2">
      <c r="A27" s="76" t="s">
        <v>124</v>
      </c>
      <c r="B27" s="76">
        <v>8.4000000000000012E-3</v>
      </c>
    </row>
    <row r="28" spans="1:2" x14ac:dyDescent="0.2">
      <c r="A28" s="76" t="s">
        <v>87</v>
      </c>
      <c r="B28" s="76">
        <v>7.5000000000000006E-3</v>
      </c>
    </row>
    <row r="29" spans="1:2" x14ac:dyDescent="0.2">
      <c r="A29" s="76" t="s">
        <v>108</v>
      </c>
      <c r="B29" s="76">
        <v>2.4000000000000001E-5</v>
      </c>
    </row>
    <row r="30" spans="1:2" x14ac:dyDescent="0.2">
      <c r="A30" s="76" t="s">
        <v>90</v>
      </c>
      <c r="B30" s="76">
        <v>0</v>
      </c>
    </row>
    <row r="31" spans="1:2" x14ac:dyDescent="0.2">
      <c r="A31" s="76" t="s">
        <v>95</v>
      </c>
      <c r="B31" s="76">
        <v>0</v>
      </c>
    </row>
    <row r="32" spans="1:2" x14ac:dyDescent="0.2">
      <c r="A32" s="76" t="s">
        <v>103</v>
      </c>
      <c r="B32" s="76">
        <v>0</v>
      </c>
    </row>
    <row r="33" spans="1:2" x14ac:dyDescent="0.2">
      <c r="A33" s="76" t="s">
        <v>87</v>
      </c>
      <c r="B33" s="76">
        <v>0</v>
      </c>
    </row>
    <row r="34" spans="1:2" x14ac:dyDescent="0.2">
      <c r="A34" s="76" t="s">
        <v>96</v>
      </c>
      <c r="B34" s="76">
        <v>0</v>
      </c>
    </row>
    <row r="35" spans="1:2" x14ac:dyDescent="0.2">
      <c r="A35" s="76" t="s">
        <v>99</v>
      </c>
      <c r="B35" s="76">
        <v>0</v>
      </c>
    </row>
    <row r="36" spans="1:2" x14ac:dyDescent="0.2">
      <c r="A36" s="76" t="s">
        <v>117</v>
      </c>
      <c r="B36" s="76">
        <v>0</v>
      </c>
    </row>
    <row r="37" spans="1:2" x14ac:dyDescent="0.2">
      <c r="A37" s="76" t="s">
        <v>120</v>
      </c>
      <c r="B37" s="76">
        <v>0</v>
      </c>
    </row>
  </sheetData>
  <pageMargins left="0.7" right="0.7" top="0.75" bottom="0.75" header="0.3" footer="0.3"/>
  <drawing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CD9BC-761C-4532-B9D9-26CEF270CE37}">
  <dimension ref="A1:F11"/>
  <sheetViews>
    <sheetView workbookViewId="0">
      <selection activeCell="B16" sqref="B16"/>
    </sheetView>
  </sheetViews>
  <sheetFormatPr defaultColWidth="9.140625" defaultRowHeight="12.75" x14ac:dyDescent="0.2"/>
  <cols>
    <col min="1" max="1" width="9.140625" style="76"/>
    <col min="2" max="4" width="18.85546875" style="76" customWidth="1"/>
    <col min="5" max="16384" width="9.140625" style="76"/>
  </cols>
  <sheetData>
    <row r="1" spans="1:6" x14ac:dyDescent="0.2">
      <c r="A1" s="75" t="s">
        <v>59</v>
      </c>
    </row>
    <row r="2" spans="1:6" x14ac:dyDescent="0.2">
      <c r="A2" s="76" t="s">
        <v>83</v>
      </c>
      <c r="B2" s="76" t="s">
        <v>1261</v>
      </c>
    </row>
    <row r="4" spans="1:6" ht="38.25" x14ac:dyDescent="0.2">
      <c r="A4" s="255" t="s">
        <v>744</v>
      </c>
      <c r="B4" s="267" t="s">
        <v>1262</v>
      </c>
      <c r="C4" s="267" t="s">
        <v>1263</v>
      </c>
      <c r="D4" s="267" t="s">
        <v>1264</v>
      </c>
      <c r="E4" s="79"/>
      <c r="F4" s="79"/>
    </row>
    <row r="5" spans="1:6" x14ac:dyDescent="0.2">
      <c r="A5" s="79">
        <v>2015</v>
      </c>
      <c r="B5" s="79">
        <v>369</v>
      </c>
      <c r="C5" s="79">
        <v>37</v>
      </c>
      <c r="D5" s="79">
        <v>48</v>
      </c>
      <c r="E5" s="79"/>
      <c r="F5" s="79"/>
    </row>
    <row r="6" spans="1:6" x14ac:dyDescent="0.2">
      <c r="A6" s="79">
        <v>2016</v>
      </c>
      <c r="B6" s="79">
        <v>386</v>
      </c>
      <c r="C6" s="79">
        <v>53</v>
      </c>
      <c r="D6" s="79">
        <v>70</v>
      </c>
      <c r="E6" s="79"/>
      <c r="F6" s="79"/>
    </row>
    <row r="7" spans="1:6" x14ac:dyDescent="0.2">
      <c r="A7" s="79">
        <v>2017</v>
      </c>
      <c r="B7" s="79">
        <v>385</v>
      </c>
      <c r="C7" s="79">
        <v>80</v>
      </c>
      <c r="D7" s="79">
        <v>78</v>
      </c>
      <c r="E7" s="79"/>
      <c r="F7" s="79"/>
    </row>
    <row r="8" spans="1:6" x14ac:dyDescent="0.2">
      <c r="A8" s="79">
        <v>2018</v>
      </c>
      <c r="B8" s="79">
        <v>392</v>
      </c>
      <c r="C8" s="79">
        <v>124</v>
      </c>
      <c r="D8" s="79">
        <v>121</v>
      </c>
      <c r="E8" s="79"/>
      <c r="F8" s="79"/>
    </row>
    <row r="9" spans="1:6" x14ac:dyDescent="0.2">
      <c r="A9" s="79">
        <v>2019</v>
      </c>
      <c r="B9" s="79">
        <v>385</v>
      </c>
      <c r="C9" s="79">
        <v>161</v>
      </c>
      <c r="D9" s="79">
        <v>200</v>
      </c>
      <c r="E9" s="79"/>
      <c r="F9" s="79"/>
    </row>
    <row r="10" spans="1:6" x14ac:dyDescent="0.2">
      <c r="A10" s="79">
        <v>2020</v>
      </c>
      <c r="B10" s="79">
        <v>402</v>
      </c>
      <c r="C10" s="79">
        <v>197</v>
      </c>
      <c r="D10" s="79">
        <v>247</v>
      </c>
      <c r="E10" s="79"/>
      <c r="F10" s="79"/>
    </row>
    <row r="11" spans="1:6" x14ac:dyDescent="0.2">
      <c r="A11" s="79">
        <v>2021</v>
      </c>
      <c r="B11" s="79">
        <v>433</v>
      </c>
      <c r="C11" s="79">
        <v>224</v>
      </c>
      <c r="D11" s="79">
        <v>265</v>
      </c>
      <c r="E11" s="79"/>
      <c r="F11" s="7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4E6F6-35B4-4CF8-8454-5C5EC23BD1C6}">
  <dimension ref="A1:L8"/>
  <sheetViews>
    <sheetView workbookViewId="0"/>
  </sheetViews>
  <sheetFormatPr defaultColWidth="9.140625" defaultRowHeight="12.75" x14ac:dyDescent="0.2"/>
  <cols>
    <col min="1" max="1" width="14.85546875" style="64" customWidth="1"/>
    <col min="2" max="12" width="8.140625" style="64" customWidth="1"/>
    <col min="13" max="13" width="29.85546875" style="64" customWidth="1"/>
    <col min="14" max="24" width="10" style="64" customWidth="1"/>
    <col min="25" max="25" width="29.85546875" style="64" customWidth="1"/>
    <col min="26" max="36" width="10" style="64" customWidth="1"/>
    <col min="37" max="16384" width="9.140625" style="64"/>
  </cols>
  <sheetData>
    <row r="1" spans="1:12" s="1" customFormat="1" x14ac:dyDescent="0.2">
      <c r="A1" s="17" t="s">
        <v>6</v>
      </c>
      <c r="C1" s="10"/>
    </row>
    <row r="2" spans="1:12" s="1" customFormat="1" x14ac:dyDescent="0.2">
      <c r="A2" s="1" t="s">
        <v>83</v>
      </c>
      <c r="B2" s="3" t="s">
        <v>202</v>
      </c>
      <c r="C2" s="10"/>
    </row>
    <row r="3" spans="1:12" x14ac:dyDescent="0.2">
      <c r="A3" s="271"/>
      <c r="B3" s="271"/>
      <c r="C3" s="271"/>
      <c r="D3" s="271"/>
      <c r="E3" s="271"/>
      <c r="F3" s="271"/>
      <c r="G3" s="271"/>
      <c r="H3" s="271"/>
      <c r="I3" s="271"/>
      <c r="J3" s="271"/>
      <c r="K3" s="271"/>
      <c r="L3" s="271"/>
    </row>
    <row r="4" spans="1:12" x14ac:dyDescent="0.2">
      <c r="A4" s="271"/>
      <c r="B4" s="273" t="s">
        <v>207</v>
      </c>
      <c r="C4" s="273" t="s">
        <v>208</v>
      </c>
      <c r="D4" s="273" t="s">
        <v>209</v>
      </c>
      <c r="E4" s="273" t="s">
        <v>210</v>
      </c>
      <c r="F4" s="273" t="s">
        <v>211</v>
      </c>
      <c r="G4" s="273" t="s">
        <v>212</v>
      </c>
      <c r="H4" s="273" t="s">
        <v>213</v>
      </c>
      <c r="I4" s="273" t="s">
        <v>214</v>
      </c>
      <c r="J4" s="273" t="s">
        <v>215</v>
      </c>
      <c r="K4" s="273" t="s">
        <v>216</v>
      </c>
      <c r="L4" s="273" t="s">
        <v>217</v>
      </c>
    </row>
    <row r="5" spans="1:12" x14ac:dyDescent="0.2">
      <c r="A5" s="68" t="s">
        <v>218</v>
      </c>
      <c r="B5" s="64">
        <v>1.2699999999999999E-2</v>
      </c>
      <c r="C5" s="64">
        <v>1.32E-2</v>
      </c>
      <c r="D5" s="64">
        <v>1.34E-2</v>
      </c>
      <c r="E5" s="64">
        <v>1.3500000000000002E-2</v>
      </c>
      <c r="F5" s="64">
        <v>1.37E-2</v>
      </c>
      <c r="G5" s="64">
        <v>1.3899999999999999E-2</v>
      </c>
      <c r="H5" s="64">
        <v>1.43E-2</v>
      </c>
      <c r="I5" s="64">
        <v>1.4499999999999999E-2</v>
      </c>
      <c r="J5" s="64">
        <v>1.4800000000000001E-2</v>
      </c>
      <c r="K5" s="64">
        <v>1.5100000000000001E-2</v>
      </c>
      <c r="L5" s="64">
        <v>1.49E-2</v>
      </c>
    </row>
    <row r="6" spans="1:12" x14ac:dyDescent="0.2">
      <c r="A6" s="68" t="s">
        <v>219</v>
      </c>
      <c r="B6" s="64">
        <v>2.3999999999999998E-3</v>
      </c>
      <c r="C6" s="64">
        <v>3.3E-3</v>
      </c>
      <c r="D6" s="64">
        <v>3.8E-3</v>
      </c>
      <c r="E6" s="64">
        <v>3.2000000000000002E-3</v>
      </c>
      <c r="F6" s="64">
        <v>3.2000000000000002E-3</v>
      </c>
      <c r="G6" s="64">
        <v>4.0000000000000001E-3</v>
      </c>
      <c r="H6" s="64">
        <v>4.7999999999999996E-3</v>
      </c>
      <c r="I6" s="64">
        <v>4.5000000000000005E-3</v>
      </c>
      <c r="J6" s="64">
        <v>4.5000000000000005E-3</v>
      </c>
      <c r="K6" s="64">
        <v>4.8999999999999998E-3</v>
      </c>
      <c r="L6" s="64">
        <v>5.1999999999999998E-3</v>
      </c>
    </row>
    <row r="7" spans="1:12" x14ac:dyDescent="0.2">
      <c r="A7" s="64" t="s">
        <v>220</v>
      </c>
      <c r="B7" s="64">
        <v>7.3000000000000001E-3</v>
      </c>
      <c r="C7" s="64">
        <v>7.4999999999999997E-3</v>
      </c>
      <c r="D7" s="64">
        <v>7.4000000000000003E-3</v>
      </c>
      <c r="E7" s="64">
        <v>7.4000000000000003E-3</v>
      </c>
      <c r="F7" s="64">
        <v>7.4000000000000003E-3</v>
      </c>
      <c r="G7" s="64">
        <v>7.1999999999999998E-3</v>
      </c>
      <c r="H7" s="64">
        <v>7.1999999999999998E-3</v>
      </c>
      <c r="I7" s="64">
        <v>7.1999999999999998E-3</v>
      </c>
      <c r="J7" s="64">
        <v>7.3000000000000001E-3</v>
      </c>
      <c r="K7" s="64">
        <v>7.8000000000000005E-3</v>
      </c>
      <c r="L7" s="64">
        <v>7.6E-3</v>
      </c>
    </row>
    <row r="8" spans="1:12" x14ac:dyDescent="0.2">
      <c r="A8" s="64" t="s">
        <v>221</v>
      </c>
      <c r="B8" s="64">
        <v>4.1000000000000003E-3</v>
      </c>
      <c r="C8" s="64">
        <v>4.5999999999999999E-3</v>
      </c>
      <c r="D8" s="64">
        <v>4.4000000000000003E-3</v>
      </c>
      <c r="E8" s="64">
        <v>5.5000000000000005E-3</v>
      </c>
      <c r="F8" s="64">
        <v>8.3000000000000001E-3</v>
      </c>
      <c r="G8" s="64">
        <v>3.9000000000000003E-3</v>
      </c>
      <c r="H8" s="64">
        <v>4.0000000000000001E-3</v>
      </c>
      <c r="I8" s="64">
        <v>3.8E-3</v>
      </c>
      <c r="J8" s="64">
        <v>3.7000000000000002E-3</v>
      </c>
      <c r="K8" s="64">
        <v>4.1999999999999997E-3</v>
      </c>
      <c r="L8" s="64">
        <v>4.1000000000000003E-3</v>
      </c>
    </row>
  </sheetData>
  <pageMargins left="0.7" right="0.7" top="0.75" bottom="0.75" header="0.3" footer="0.3"/>
  <ignoredErrors>
    <ignoredError sqref="B4:L4" numberStoredAsText="1"/>
  </ignoredErrors>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CEEDE-EDB8-42C0-8E78-E020FC1AE1C2}">
  <dimension ref="A1:D10"/>
  <sheetViews>
    <sheetView workbookViewId="0"/>
  </sheetViews>
  <sheetFormatPr defaultColWidth="9.140625" defaultRowHeight="12.75" x14ac:dyDescent="0.2"/>
  <cols>
    <col min="1" max="1" width="22.85546875" style="76" customWidth="1"/>
    <col min="2" max="4" width="12" style="76" bestFit="1" customWidth="1"/>
    <col min="5" max="16384" width="9.140625" style="76"/>
  </cols>
  <sheetData>
    <row r="1" spans="1:4" x14ac:dyDescent="0.2">
      <c r="A1" s="75" t="s">
        <v>60</v>
      </c>
    </row>
    <row r="2" spans="1:4" x14ac:dyDescent="0.2">
      <c r="A2" s="76" t="s">
        <v>83</v>
      </c>
      <c r="B2" s="76" t="s">
        <v>1265</v>
      </c>
    </row>
    <row r="4" spans="1:4" x14ac:dyDescent="0.2">
      <c r="A4" s="255"/>
      <c r="B4" s="255">
        <v>2017</v>
      </c>
      <c r="C4" s="255">
        <v>2019</v>
      </c>
      <c r="D4" s="255">
        <v>2021</v>
      </c>
    </row>
    <row r="5" spans="1:4" x14ac:dyDescent="0.2">
      <c r="A5" s="76" t="s">
        <v>1266</v>
      </c>
      <c r="B5" s="81">
        <v>2.3226601492499999</v>
      </c>
      <c r="C5" s="81">
        <v>7.1270926712999989</v>
      </c>
      <c r="D5" s="81">
        <v>11.239167960299996</v>
      </c>
    </row>
    <row r="6" spans="1:4" x14ac:dyDescent="0.2">
      <c r="A6" s="76" t="s">
        <v>1267</v>
      </c>
      <c r="B6" s="81">
        <v>0.52530958199999989</v>
      </c>
      <c r="C6" s="81">
        <v>3.9742425618000077</v>
      </c>
      <c r="D6" s="81">
        <v>5.2137001391999966</v>
      </c>
    </row>
    <row r="7" spans="1:4" x14ac:dyDescent="0.2">
      <c r="A7" s="76" t="s">
        <v>1268</v>
      </c>
      <c r="B7" s="81">
        <v>2.0753076980999992</v>
      </c>
      <c r="C7" s="81">
        <v>6.2274896964000002</v>
      </c>
      <c r="D7" s="81">
        <v>8.8394915280000159</v>
      </c>
    </row>
    <row r="8" spans="1:4" x14ac:dyDescent="0.2">
      <c r="A8" s="76" t="s">
        <v>1269</v>
      </c>
      <c r="B8" s="81">
        <v>0</v>
      </c>
      <c r="C8" s="81">
        <v>2.4779656041</v>
      </c>
      <c r="D8" s="81">
        <v>5.7305149230000003</v>
      </c>
    </row>
    <row r="9" spans="1:4" x14ac:dyDescent="0.2">
      <c r="A9" s="76" t="s">
        <v>1270</v>
      </c>
      <c r="B9" s="81">
        <v>3.8791734639</v>
      </c>
      <c r="C9" s="81">
        <v>5.7748011467999998</v>
      </c>
      <c r="D9" s="81">
        <v>28.490604198000003</v>
      </c>
    </row>
    <row r="10" spans="1:4" x14ac:dyDescent="0.2">
      <c r="B10" s="81">
        <v>8.8024508932499987</v>
      </c>
      <c r="C10" s="81">
        <v>25.581591680400003</v>
      </c>
      <c r="D10" s="81">
        <v>59.513478748500013</v>
      </c>
    </row>
  </sheetData>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D9688-DB20-4B41-8D65-F41EFF260C4A}">
  <dimension ref="A1:D10"/>
  <sheetViews>
    <sheetView workbookViewId="0"/>
  </sheetViews>
  <sheetFormatPr defaultColWidth="9.140625" defaultRowHeight="12.75" x14ac:dyDescent="0.2"/>
  <cols>
    <col min="1" max="16384" width="9.140625" style="76"/>
  </cols>
  <sheetData>
    <row r="1" spans="1:4" x14ac:dyDescent="0.2">
      <c r="A1" s="75" t="s">
        <v>61</v>
      </c>
    </row>
    <row r="2" spans="1:4" x14ac:dyDescent="0.2">
      <c r="A2" s="76" t="s">
        <v>83</v>
      </c>
      <c r="B2" s="76" t="s">
        <v>1265</v>
      </c>
    </row>
    <row r="4" spans="1:4" x14ac:dyDescent="0.2">
      <c r="A4" s="255"/>
      <c r="B4" s="255">
        <v>2017</v>
      </c>
      <c r="C4" s="255">
        <v>2019</v>
      </c>
      <c r="D4" s="255">
        <v>2021</v>
      </c>
    </row>
    <row r="5" spans="1:4" x14ac:dyDescent="0.2">
      <c r="A5" s="76" t="s">
        <v>1266</v>
      </c>
      <c r="B5" s="76">
        <v>150</v>
      </c>
      <c r="C5" s="76">
        <v>301</v>
      </c>
      <c r="D5" s="76">
        <v>404</v>
      </c>
    </row>
    <row r="6" spans="1:4" x14ac:dyDescent="0.2">
      <c r="A6" s="76" t="s">
        <v>1267</v>
      </c>
      <c r="B6" s="76">
        <v>4</v>
      </c>
      <c r="C6" s="76">
        <v>29</v>
      </c>
      <c r="D6" s="76">
        <v>38</v>
      </c>
    </row>
    <row r="7" spans="1:4" x14ac:dyDescent="0.2">
      <c r="A7" s="76" t="s">
        <v>1268</v>
      </c>
      <c r="B7" s="76">
        <v>7</v>
      </c>
      <c r="C7" s="76">
        <v>20</v>
      </c>
      <c r="D7" s="76">
        <v>29</v>
      </c>
    </row>
    <row r="8" spans="1:4" x14ac:dyDescent="0.2">
      <c r="A8" s="76" t="s">
        <v>1269</v>
      </c>
      <c r="B8" s="76">
        <v>0</v>
      </c>
      <c r="C8" s="76">
        <v>4</v>
      </c>
      <c r="D8" s="76">
        <v>9</v>
      </c>
    </row>
    <row r="9" spans="1:4" x14ac:dyDescent="0.2">
      <c r="A9" s="76" t="s">
        <v>1270</v>
      </c>
      <c r="B9" s="76">
        <v>1</v>
      </c>
      <c r="C9" s="76">
        <v>4</v>
      </c>
      <c r="D9" s="76">
        <v>9</v>
      </c>
    </row>
    <row r="10" spans="1:4" x14ac:dyDescent="0.2">
      <c r="A10" s="76" t="s">
        <v>571</v>
      </c>
      <c r="B10" s="76">
        <v>162</v>
      </c>
      <c r="C10" s="76">
        <v>358</v>
      </c>
      <c r="D10" s="76">
        <v>489</v>
      </c>
    </row>
  </sheetData>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16D2D-886E-410C-AFC3-D4418E3B829B}">
  <dimension ref="A1:B11"/>
  <sheetViews>
    <sheetView workbookViewId="0">
      <selection activeCell="B19" sqref="B19"/>
    </sheetView>
  </sheetViews>
  <sheetFormatPr defaultColWidth="9.140625" defaultRowHeight="12.75" x14ac:dyDescent="0.2"/>
  <cols>
    <col min="1" max="1" width="17.140625" style="76" customWidth="1"/>
    <col min="2" max="16384" width="9.140625" style="76"/>
  </cols>
  <sheetData>
    <row r="1" spans="1:2" x14ac:dyDescent="0.2">
      <c r="A1" s="75" t="s">
        <v>62</v>
      </c>
    </row>
    <row r="2" spans="1:2" x14ac:dyDescent="0.2">
      <c r="A2" s="76" t="s">
        <v>83</v>
      </c>
      <c r="B2" s="76" t="s">
        <v>1261</v>
      </c>
    </row>
    <row r="4" spans="1:2" x14ac:dyDescent="0.2">
      <c r="A4" s="255"/>
      <c r="B4" s="255" t="s">
        <v>1271</v>
      </c>
    </row>
    <row r="5" spans="1:2" x14ac:dyDescent="0.2">
      <c r="A5" s="76" t="s">
        <v>1272</v>
      </c>
      <c r="B5" s="76">
        <v>1.1000000000000001</v>
      </c>
    </row>
    <row r="6" spans="1:2" x14ac:dyDescent="0.2">
      <c r="A6" s="76" t="s">
        <v>1273</v>
      </c>
      <c r="B6" s="76">
        <v>0.7</v>
      </c>
    </row>
    <row r="7" spans="1:2" x14ac:dyDescent="0.2">
      <c r="A7" s="76" t="s">
        <v>1274</v>
      </c>
      <c r="B7" s="76">
        <v>1.41</v>
      </c>
    </row>
    <row r="8" spans="1:2" x14ac:dyDescent="0.2">
      <c r="A8" s="76" t="s">
        <v>1275</v>
      </c>
      <c r="B8" s="76">
        <v>1.17</v>
      </c>
    </row>
    <row r="9" spans="1:2" x14ac:dyDescent="0.2">
      <c r="A9" s="76" t="s">
        <v>1276</v>
      </c>
      <c r="B9" s="76">
        <v>1.39</v>
      </c>
    </row>
    <row r="10" spans="1:2" x14ac:dyDescent="0.2">
      <c r="A10" s="76" t="s">
        <v>1277</v>
      </c>
      <c r="B10" s="76">
        <v>1.59</v>
      </c>
    </row>
    <row r="11" spans="1:2" x14ac:dyDescent="0.2">
      <c r="A11" s="76" t="s">
        <v>1278</v>
      </c>
      <c r="B11" s="76">
        <v>0.59</v>
      </c>
    </row>
  </sheetData>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71765-1043-4566-B2BD-9893C53CF7E1}">
  <dimension ref="A1:B10"/>
  <sheetViews>
    <sheetView workbookViewId="0"/>
  </sheetViews>
  <sheetFormatPr defaultColWidth="9.140625" defaultRowHeight="12.75" x14ac:dyDescent="0.2"/>
  <cols>
    <col min="1" max="1" width="14.85546875" style="76" customWidth="1"/>
    <col min="2" max="16384" width="9.140625" style="76"/>
  </cols>
  <sheetData>
    <row r="1" spans="1:2" x14ac:dyDescent="0.2">
      <c r="A1" s="75" t="s">
        <v>63</v>
      </c>
    </row>
    <row r="2" spans="1:2" x14ac:dyDescent="0.2">
      <c r="A2" s="76" t="s">
        <v>83</v>
      </c>
      <c r="B2" s="76" t="s">
        <v>1279</v>
      </c>
    </row>
    <row r="4" spans="1:2" x14ac:dyDescent="0.2">
      <c r="A4" s="255"/>
      <c r="B4" s="255"/>
    </row>
    <row r="5" spans="1:2" x14ac:dyDescent="0.2">
      <c r="A5" s="76" t="s">
        <v>1280</v>
      </c>
      <c r="B5" s="76">
        <v>1.4</v>
      </c>
    </row>
    <row r="6" spans="1:2" x14ac:dyDescent="0.2">
      <c r="A6" s="76" t="s">
        <v>1281</v>
      </c>
      <c r="B6" s="76">
        <v>1</v>
      </c>
    </row>
    <row r="7" spans="1:2" x14ac:dyDescent="0.2">
      <c r="A7" s="76" t="s">
        <v>1282</v>
      </c>
      <c r="B7" s="76">
        <v>0.35</v>
      </c>
    </row>
    <row r="8" spans="1:2" x14ac:dyDescent="0.2">
      <c r="A8" s="76" t="s">
        <v>1283</v>
      </c>
      <c r="B8" s="76">
        <v>1.7</v>
      </c>
    </row>
    <row r="9" spans="1:2" x14ac:dyDescent="0.2">
      <c r="A9" s="76" t="s">
        <v>1284</v>
      </c>
      <c r="B9" s="76">
        <v>1.1000000000000001</v>
      </c>
    </row>
    <row r="10" spans="1:2" x14ac:dyDescent="0.2">
      <c r="A10" s="76" t="s">
        <v>1285</v>
      </c>
      <c r="B10" s="76">
        <v>-0.2</v>
      </c>
    </row>
  </sheetData>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FF215-19C1-417C-A9D0-288A24B5BAC4}">
  <dimension ref="A1:B25"/>
  <sheetViews>
    <sheetView workbookViewId="0">
      <selection activeCell="F23" sqref="F23"/>
    </sheetView>
  </sheetViews>
  <sheetFormatPr defaultColWidth="9.140625" defaultRowHeight="15" customHeight="1" x14ac:dyDescent="0.2"/>
  <cols>
    <col min="1" max="1" width="24.28515625" style="76" customWidth="1"/>
    <col min="2" max="2" width="28.5703125" style="76" customWidth="1"/>
    <col min="3" max="16384" width="9.140625" style="76"/>
  </cols>
  <sheetData>
    <row r="1" spans="1:2" ht="15" customHeight="1" x14ac:dyDescent="0.2">
      <c r="A1" s="75" t="s">
        <v>1286</v>
      </c>
    </row>
    <row r="2" spans="1:2" ht="15" customHeight="1" x14ac:dyDescent="0.2">
      <c r="A2" s="76" t="s">
        <v>83</v>
      </c>
      <c r="B2" s="76" t="s">
        <v>1265</v>
      </c>
    </row>
    <row r="4" spans="1:2" ht="15" customHeight="1" x14ac:dyDescent="0.2">
      <c r="A4" s="255" t="s">
        <v>1287</v>
      </c>
      <c r="B4" s="255" t="s">
        <v>1288</v>
      </c>
    </row>
    <row r="5" spans="1:2" ht="15" customHeight="1" x14ac:dyDescent="0.2">
      <c r="A5" s="417" t="s">
        <v>1289</v>
      </c>
      <c r="B5" s="79">
        <v>410</v>
      </c>
    </row>
    <row r="6" spans="1:2" ht="15" customHeight="1" x14ac:dyDescent="0.2">
      <c r="A6" s="99">
        <v>10000</v>
      </c>
      <c r="B6" s="79">
        <v>226</v>
      </c>
    </row>
    <row r="7" spans="1:2" ht="15" customHeight="1" x14ac:dyDescent="0.2">
      <c r="A7" s="99">
        <v>15000</v>
      </c>
      <c r="B7" s="79">
        <v>201</v>
      </c>
    </row>
    <row r="8" spans="1:2" ht="15" customHeight="1" x14ac:dyDescent="0.2">
      <c r="A8" s="99">
        <v>20000</v>
      </c>
      <c r="B8" s="79">
        <v>129</v>
      </c>
    </row>
    <row r="9" spans="1:2" ht="15" customHeight="1" x14ac:dyDescent="0.2">
      <c r="A9" s="99">
        <v>25000</v>
      </c>
      <c r="B9" s="79">
        <v>128</v>
      </c>
    </row>
    <row r="10" spans="1:2" ht="15" customHeight="1" x14ac:dyDescent="0.2">
      <c r="A10" s="99">
        <v>30000</v>
      </c>
      <c r="B10" s="79">
        <v>88</v>
      </c>
    </row>
    <row r="11" spans="1:2" ht="15" customHeight="1" x14ac:dyDescent="0.2">
      <c r="A11" s="99">
        <v>35000</v>
      </c>
      <c r="B11" s="79">
        <v>69</v>
      </c>
    </row>
    <row r="12" spans="1:2" ht="15" customHeight="1" x14ac:dyDescent="0.2">
      <c r="A12" s="99">
        <v>40000</v>
      </c>
      <c r="B12" s="79">
        <v>75</v>
      </c>
    </row>
    <row r="13" spans="1:2" ht="15" customHeight="1" x14ac:dyDescent="0.2">
      <c r="A13" s="99">
        <v>45000</v>
      </c>
      <c r="B13" s="79">
        <v>40</v>
      </c>
    </row>
    <row r="14" spans="1:2" ht="15" customHeight="1" x14ac:dyDescent="0.2">
      <c r="A14" s="99">
        <v>50000</v>
      </c>
      <c r="B14" s="79">
        <v>30</v>
      </c>
    </row>
    <row r="15" spans="1:2" ht="15" customHeight="1" x14ac:dyDescent="0.2">
      <c r="A15" s="99">
        <v>55000</v>
      </c>
      <c r="B15" s="79">
        <v>33</v>
      </c>
    </row>
    <row r="16" spans="1:2" ht="15" customHeight="1" x14ac:dyDescent="0.2">
      <c r="A16" s="99">
        <v>60000</v>
      </c>
      <c r="B16" s="79">
        <v>28</v>
      </c>
    </row>
    <row r="17" spans="1:2" ht="15" customHeight="1" x14ac:dyDescent="0.2">
      <c r="A17" s="99">
        <v>65000</v>
      </c>
      <c r="B17" s="79">
        <v>38</v>
      </c>
    </row>
    <row r="18" spans="1:2" ht="15" customHeight="1" x14ac:dyDescent="0.2">
      <c r="A18" s="99">
        <v>70000</v>
      </c>
      <c r="B18" s="79">
        <v>23</v>
      </c>
    </row>
    <row r="19" spans="1:2" ht="15" customHeight="1" x14ac:dyDescent="0.2">
      <c r="A19" s="99">
        <v>75000</v>
      </c>
      <c r="B19" s="79">
        <v>28</v>
      </c>
    </row>
    <row r="20" spans="1:2" ht="15" customHeight="1" x14ac:dyDescent="0.2">
      <c r="A20" s="99">
        <v>80000</v>
      </c>
      <c r="B20" s="79">
        <v>24</v>
      </c>
    </row>
    <row r="21" spans="1:2" ht="15" customHeight="1" x14ac:dyDescent="0.2">
      <c r="A21" s="99">
        <v>85000</v>
      </c>
      <c r="B21" s="79">
        <v>20</v>
      </c>
    </row>
    <row r="22" spans="1:2" ht="15" customHeight="1" x14ac:dyDescent="0.2">
      <c r="A22" s="99">
        <v>90000</v>
      </c>
      <c r="B22" s="79">
        <v>17</v>
      </c>
    </row>
    <row r="23" spans="1:2" ht="15" customHeight="1" x14ac:dyDescent="0.2">
      <c r="A23" s="99">
        <v>95000</v>
      </c>
      <c r="B23" s="79">
        <v>15</v>
      </c>
    </row>
    <row r="24" spans="1:2" ht="15" customHeight="1" x14ac:dyDescent="0.2">
      <c r="A24" s="99">
        <v>100000</v>
      </c>
      <c r="B24" s="79">
        <v>17</v>
      </c>
    </row>
    <row r="25" spans="1:2" ht="15" customHeight="1" x14ac:dyDescent="0.2">
      <c r="A25" s="79"/>
      <c r="B25" s="79"/>
    </row>
  </sheetData>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DFF56-A477-406F-94FD-221F82108482}">
  <dimension ref="A1:E11"/>
  <sheetViews>
    <sheetView workbookViewId="0"/>
  </sheetViews>
  <sheetFormatPr defaultColWidth="9.140625" defaultRowHeight="12.75" x14ac:dyDescent="0.2"/>
  <cols>
    <col min="1" max="1" width="9.140625" style="76"/>
    <col min="2" max="2" width="22.85546875" style="76" customWidth="1"/>
    <col min="3" max="3" width="13.7109375" style="76" bestFit="1" customWidth="1"/>
    <col min="4" max="16384" width="9.140625" style="76"/>
  </cols>
  <sheetData>
    <row r="1" spans="1:5" x14ac:dyDescent="0.2">
      <c r="A1" s="75" t="s">
        <v>65</v>
      </c>
    </row>
    <row r="2" spans="1:5" x14ac:dyDescent="0.2">
      <c r="A2" s="76" t="s">
        <v>83</v>
      </c>
      <c r="B2" s="76" t="s">
        <v>1265</v>
      </c>
    </row>
    <row r="4" spans="1:5" x14ac:dyDescent="0.2">
      <c r="A4" s="255" t="s">
        <v>744</v>
      </c>
      <c r="B4" s="255" t="s">
        <v>1290</v>
      </c>
      <c r="C4" s="255" t="s">
        <v>1291</v>
      </c>
      <c r="D4" s="255" t="s">
        <v>1292</v>
      </c>
      <c r="E4" s="255" t="s">
        <v>1293</v>
      </c>
    </row>
    <row r="5" spans="1:5" x14ac:dyDescent="0.2">
      <c r="A5" s="76">
        <v>2015</v>
      </c>
      <c r="B5" s="82">
        <v>1686194</v>
      </c>
      <c r="C5" s="82">
        <v>1923254</v>
      </c>
      <c r="D5" s="82">
        <v>1.7</v>
      </c>
      <c r="E5" s="82">
        <v>1.9</v>
      </c>
    </row>
    <row r="6" spans="1:5" x14ac:dyDescent="0.2">
      <c r="A6" s="76">
        <v>2016</v>
      </c>
      <c r="B6" s="82">
        <v>2903085</v>
      </c>
      <c r="C6" s="82">
        <v>3467368</v>
      </c>
      <c r="D6" s="82">
        <v>2.9</v>
      </c>
      <c r="E6" s="82">
        <v>3.5</v>
      </c>
    </row>
    <row r="7" spans="1:5" x14ac:dyDescent="0.2">
      <c r="A7" s="76">
        <v>2017</v>
      </c>
      <c r="B7" s="82">
        <v>4923277</v>
      </c>
      <c r="C7" s="82">
        <v>8802451</v>
      </c>
      <c r="D7" s="82">
        <v>4.9000000000000004</v>
      </c>
      <c r="E7" s="82">
        <v>8.8000000000000007</v>
      </c>
    </row>
    <row r="8" spans="1:5" x14ac:dyDescent="0.2">
      <c r="A8" s="76">
        <v>2018</v>
      </c>
      <c r="B8" s="82">
        <v>15694843</v>
      </c>
      <c r="C8" s="82">
        <v>25143249</v>
      </c>
      <c r="D8" s="82">
        <v>15.7</v>
      </c>
      <c r="E8" s="82">
        <v>25.1</v>
      </c>
    </row>
    <row r="9" spans="1:5" x14ac:dyDescent="0.2">
      <c r="A9" s="76">
        <v>2019</v>
      </c>
      <c r="B9" s="82">
        <v>26073110</v>
      </c>
      <c r="C9" s="82">
        <v>26073110</v>
      </c>
      <c r="D9" s="82">
        <v>26.1</v>
      </c>
      <c r="E9" s="82">
        <v>26.1</v>
      </c>
    </row>
    <row r="10" spans="1:5" x14ac:dyDescent="0.2">
      <c r="A10" s="76">
        <v>2020</v>
      </c>
      <c r="B10" s="82">
        <v>39938582</v>
      </c>
      <c r="C10" s="82">
        <v>39938582</v>
      </c>
      <c r="D10" s="82">
        <v>39.9</v>
      </c>
      <c r="E10" s="82">
        <v>39.9</v>
      </c>
    </row>
    <row r="11" spans="1:5" x14ac:dyDescent="0.2">
      <c r="A11" s="76">
        <v>2021</v>
      </c>
      <c r="B11" s="82">
        <v>45832613</v>
      </c>
      <c r="C11" s="82">
        <v>59513479</v>
      </c>
      <c r="D11" s="82">
        <v>45.8</v>
      </c>
      <c r="E11" s="82">
        <v>59.5</v>
      </c>
    </row>
  </sheetData>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13145-3DEC-4D5F-AD53-F777131C9775}">
  <dimension ref="A1:B32"/>
  <sheetViews>
    <sheetView tabSelected="1" workbookViewId="0">
      <selection activeCell="H29" sqref="H29"/>
    </sheetView>
  </sheetViews>
  <sheetFormatPr defaultColWidth="9.140625" defaultRowHeight="12.75" x14ac:dyDescent="0.2"/>
  <cols>
    <col min="1" max="1" width="9.140625" style="76"/>
    <col min="2" max="2" width="27.7109375" style="76" customWidth="1"/>
    <col min="3" max="16384" width="9.140625" style="76"/>
  </cols>
  <sheetData>
    <row r="1" spans="1:2" x14ac:dyDescent="0.2">
      <c r="A1" s="75" t="s">
        <v>66</v>
      </c>
    </row>
    <row r="2" spans="1:2" x14ac:dyDescent="0.2">
      <c r="A2" s="76" t="s">
        <v>83</v>
      </c>
      <c r="B2" s="76" t="s">
        <v>1294</v>
      </c>
    </row>
    <row r="4" spans="1:2" x14ac:dyDescent="0.2">
      <c r="A4" s="255"/>
      <c r="B4" s="255" t="s">
        <v>1295</v>
      </c>
    </row>
    <row r="5" spans="1:2" x14ac:dyDescent="0.2">
      <c r="A5" s="78" t="s">
        <v>89</v>
      </c>
      <c r="B5" s="78">
        <v>8.92</v>
      </c>
    </row>
    <row r="6" spans="1:2" x14ac:dyDescent="0.2">
      <c r="A6" s="78" t="s">
        <v>90</v>
      </c>
      <c r="B6" s="78">
        <v>7.55</v>
      </c>
    </row>
    <row r="7" spans="1:2" x14ac:dyDescent="0.2">
      <c r="A7" s="78" t="s">
        <v>95</v>
      </c>
      <c r="B7" s="78">
        <v>6.18</v>
      </c>
    </row>
    <row r="8" spans="1:2" x14ac:dyDescent="0.2">
      <c r="A8" s="78" t="s">
        <v>88</v>
      </c>
      <c r="B8" s="78">
        <v>5.84</v>
      </c>
    </row>
    <row r="9" spans="1:2" x14ac:dyDescent="0.2">
      <c r="A9" s="78" t="s">
        <v>91</v>
      </c>
      <c r="B9" s="78">
        <v>4.78</v>
      </c>
    </row>
    <row r="10" spans="1:2" x14ac:dyDescent="0.2">
      <c r="A10" s="78" t="s">
        <v>93</v>
      </c>
      <c r="B10" s="78">
        <v>4.6900000000000004</v>
      </c>
    </row>
    <row r="11" spans="1:2" x14ac:dyDescent="0.2">
      <c r="A11" s="78" t="s">
        <v>100</v>
      </c>
      <c r="B11" s="78">
        <v>3.54</v>
      </c>
    </row>
    <row r="12" spans="1:2" x14ac:dyDescent="0.2">
      <c r="A12" s="78" t="s">
        <v>92</v>
      </c>
      <c r="B12" s="78">
        <v>3.03</v>
      </c>
    </row>
    <row r="13" spans="1:2" x14ac:dyDescent="0.2">
      <c r="A13" s="83" t="s">
        <v>329</v>
      </c>
      <c r="B13" s="78">
        <v>2.96</v>
      </c>
    </row>
    <row r="14" spans="1:2" x14ac:dyDescent="0.2">
      <c r="A14" s="78" t="s">
        <v>104</v>
      </c>
      <c r="B14" s="78">
        <v>2.39</v>
      </c>
    </row>
    <row r="15" spans="1:2" x14ac:dyDescent="0.2">
      <c r="A15" s="78" t="s">
        <v>106</v>
      </c>
      <c r="B15" s="78">
        <v>2.02</v>
      </c>
    </row>
    <row r="16" spans="1:2" x14ac:dyDescent="0.2">
      <c r="A16" s="78" t="s">
        <v>97</v>
      </c>
      <c r="B16" s="78">
        <v>1.68</v>
      </c>
    </row>
    <row r="17" spans="1:2" x14ac:dyDescent="0.2">
      <c r="A17" s="78" t="s">
        <v>96</v>
      </c>
      <c r="B17" s="78">
        <v>1.65</v>
      </c>
    </row>
    <row r="18" spans="1:2" x14ac:dyDescent="0.2">
      <c r="A18" s="78" t="s">
        <v>103</v>
      </c>
      <c r="B18" s="78">
        <v>1.56</v>
      </c>
    </row>
    <row r="19" spans="1:2" x14ac:dyDescent="0.2">
      <c r="A19" s="78" t="s">
        <v>107</v>
      </c>
      <c r="B19" s="78">
        <v>1.28</v>
      </c>
    </row>
    <row r="20" spans="1:2" x14ac:dyDescent="0.2">
      <c r="A20" s="78" t="s">
        <v>108</v>
      </c>
      <c r="B20" s="78">
        <v>1.23</v>
      </c>
    </row>
    <row r="21" spans="1:2" x14ac:dyDescent="0.2">
      <c r="A21" s="78" t="s">
        <v>112</v>
      </c>
      <c r="B21" s="78">
        <v>1.1100000000000001</v>
      </c>
    </row>
    <row r="22" spans="1:2" x14ac:dyDescent="0.2">
      <c r="A22" s="78" t="s">
        <v>109</v>
      </c>
      <c r="B22" s="78">
        <v>0.85</v>
      </c>
    </row>
    <row r="23" spans="1:2" x14ac:dyDescent="0.2">
      <c r="A23" s="78" t="s">
        <v>117</v>
      </c>
      <c r="B23" s="78">
        <v>0.77</v>
      </c>
    </row>
    <row r="24" spans="1:2" x14ac:dyDescent="0.2">
      <c r="A24" s="78" t="s">
        <v>105</v>
      </c>
      <c r="B24" s="78">
        <v>0.71</v>
      </c>
    </row>
    <row r="25" spans="1:2" x14ac:dyDescent="0.2">
      <c r="A25" s="78" t="s">
        <v>111</v>
      </c>
      <c r="B25" s="78">
        <v>0.56000000000000005</v>
      </c>
    </row>
    <row r="26" spans="1:2" x14ac:dyDescent="0.2">
      <c r="A26" s="78" t="s">
        <v>114</v>
      </c>
      <c r="B26" s="78">
        <v>0.53</v>
      </c>
    </row>
    <row r="27" spans="1:2" x14ac:dyDescent="0.2">
      <c r="A27" s="78" t="s">
        <v>99</v>
      </c>
      <c r="B27" s="78">
        <v>0.53</v>
      </c>
    </row>
    <row r="28" spans="1:2" x14ac:dyDescent="0.2">
      <c r="A28" s="78" t="s">
        <v>110</v>
      </c>
      <c r="B28" s="78">
        <v>0.51</v>
      </c>
    </row>
    <row r="29" spans="1:2" x14ac:dyDescent="0.2">
      <c r="A29" s="78" t="s">
        <v>120</v>
      </c>
      <c r="B29" s="78">
        <v>0.51</v>
      </c>
    </row>
    <row r="30" spans="1:2" x14ac:dyDescent="0.2">
      <c r="A30" s="78" t="s">
        <v>116</v>
      </c>
      <c r="B30" s="78">
        <v>0.45</v>
      </c>
    </row>
    <row r="31" spans="1:2" x14ac:dyDescent="0.2">
      <c r="A31" s="78" t="s">
        <v>113</v>
      </c>
      <c r="B31" s="78">
        <v>0.44</v>
      </c>
    </row>
    <row r="32" spans="1:2" x14ac:dyDescent="0.2">
      <c r="A32" s="78" t="s">
        <v>124</v>
      </c>
      <c r="B32" s="78">
        <v>0.19</v>
      </c>
    </row>
  </sheetData>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4207D-1EBB-413E-97A5-AF29EED11646}">
  <dimension ref="A1:H41"/>
  <sheetViews>
    <sheetView workbookViewId="0"/>
  </sheetViews>
  <sheetFormatPr defaultColWidth="9.140625" defaultRowHeight="12.75" x14ac:dyDescent="0.2"/>
  <cols>
    <col min="1" max="1" width="12.5703125" style="76" customWidth="1"/>
    <col min="2" max="7" width="17" style="76" customWidth="1"/>
    <col min="8" max="8" width="255.7109375" style="76" bestFit="1" customWidth="1"/>
    <col min="9" max="16384" width="9.140625" style="76"/>
  </cols>
  <sheetData>
    <row r="1" spans="1:2" x14ac:dyDescent="0.2">
      <c r="A1" s="75" t="s">
        <v>67</v>
      </c>
    </row>
    <row r="2" spans="1:2" x14ac:dyDescent="0.2">
      <c r="A2" s="76" t="s">
        <v>83</v>
      </c>
      <c r="B2" s="76" t="s">
        <v>1296</v>
      </c>
    </row>
    <row r="4" spans="1:2" ht="15.75" customHeight="1" x14ac:dyDescent="0.2">
      <c r="A4" s="255"/>
      <c r="B4" s="424" t="s">
        <v>1297</v>
      </c>
    </row>
    <row r="5" spans="1:2" x14ac:dyDescent="0.2">
      <c r="A5" s="80" t="s">
        <v>92</v>
      </c>
      <c r="B5" s="418">
        <v>0.15</v>
      </c>
    </row>
    <row r="6" spans="1:2" x14ac:dyDescent="0.2">
      <c r="A6" s="80" t="s">
        <v>96</v>
      </c>
      <c r="B6" s="418">
        <v>0.2</v>
      </c>
    </row>
    <row r="7" spans="1:2" x14ac:dyDescent="0.2">
      <c r="A7" s="80" t="s">
        <v>116</v>
      </c>
      <c r="B7" s="418">
        <v>0.26</v>
      </c>
    </row>
    <row r="8" spans="1:2" x14ac:dyDescent="0.2">
      <c r="A8" s="80" t="s">
        <v>91</v>
      </c>
      <c r="B8" s="418">
        <v>0.28000000000000003</v>
      </c>
    </row>
    <row r="9" spans="1:2" x14ac:dyDescent="0.2">
      <c r="A9" s="80" t="s">
        <v>108</v>
      </c>
      <c r="B9" s="418">
        <v>0.28999999999999998</v>
      </c>
    </row>
    <row r="10" spans="1:2" x14ac:dyDescent="0.2">
      <c r="A10" s="80" t="s">
        <v>1298</v>
      </c>
      <c r="B10" s="418">
        <v>0.31</v>
      </c>
    </row>
    <row r="11" spans="1:2" x14ac:dyDescent="0.2">
      <c r="A11" s="80" t="s">
        <v>117</v>
      </c>
      <c r="B11" s="418">
        <v>0.33</v>
      </c>
    </row>
    <row r="12" spans="1:2" x14ac:dyDescent="0.2">
      <c r="A12" s="80" t="s">
        <v>107</v>
      </c>
      <c r="B12" s="418">
        <v>0.4</v>
      </c>
    </row>
    <row r="13" spans="1:2" x14ac:dyDescent="0.2">
      <c r="A13" s="80" t="s">
        <v>114</v>
      </c>
      <c r="B13" s="418">
        <v>0.5</v>
      </c>
    </row>
    <row r="14" spans="1:2" x14ac:dyDescent="0.2">
      <c r="A14" s="80" t="s">
        <v>109</v>
      </c>
      <c r="B14" s="418">
        <v>0.5</v>
      </c>
    </row>
    <row r="15" spans="1:2" x14ac:dyDescent="0.2">
      <c r="A15" s="80" t="s">
        <v>106</v>
      </c>
      <c r="B15" s="418">
        <v>0.5</v>
      </c>
    </row>
    <row r="16" spans="1:2" x14ac:dyDescent="0.2">
      <c r="A16" s="80" t="s">
        <v>97</v>
      </c>
      <c r="B16" s="418">
        <v>0.5</v>
      </c>
    </row>
    <row r="17" spans="1:8" x14ac:dyDescent="0.2">
      <c r="A17" s="80" t="s">
        <v>112</v>
      </c>
      <c r="B17" s="418">
        <v>0.5</v>
      </c>
    </row>
    <row r="18" spans="1:8" x14ac:dyDescent="0.2">
      <c r="A18" s="80" t="s">
        <v>98</v>
      </c>
      <c r="B18" s="418">
        <v>0.53</v>
      </c>
    </row>
    <row r="19" spans="1:8" x14ac:dyDescent="0.2">
      <c r="A19" s="80" t="s">
        <v>87</v>
      </c>
      <c r="B19" s="418">
        <v>0.56000000000000005</v>
      </c>
    </row>
    <row r="20" spans="1:8" x14ac:dyDescent="0.2">
      <c r="A20" s="80" t="s">
        <v>128</v>
      </c>
      <c r="B20" s="418">
        <v>0.63</v>
      </c>
    </row>
    <row r="21" spans="1:8" x14ac:dyDescent="0.2">
      <c r="A21" s="80" t="s">
        <v>111</v>
      </c>
      <c r="B21" s="418">
        <v>1</v>
      </c>
    </row>
    <row r="24" spans="1:8" x14ac:dyDescent="0.2">
      <c r="A24" s="265" t="s">
        <v>233</v>
      </c>
      <c r="C24" s="419"/>
      <c r="D24" s="419"/>
      <c r="E24" s="419"/>
      <c r="F24" s="419"/>
      <c r="G24" s="419"/>
      <c r="H24" s="419"/>
    </row>
    <row r="25" spans="1:8" ht="38.25" x14ac:dyDescent="0.2">
      <c r="A25" s="423" t="s">
        <v>1299</v>
      </c>
      <c r="B25" s="423" t="s">
        <v>1300</v>
      </c>
      <c r="C25" s="423" t="s">
        <v>1301</v>
      </c>
      <c r="D25" s="423" t="s">
        <v>1302</v>
      </c>
      <c r="E25" s="423" t="s">
        <v>1303</v>
      </c>
      <c r="F25" s="423" t="s">
        <v>1304</v>
      </c>
      <c r="G25" s="423" t="s">
        <v>1297</v>
      </c>
      <c r="H25" s="423" t="s">
        <v>1305</v>
      </c>
    </row>
    <row r="26" spans="1:8" x14ac:dyDescent="0.2">
      <c r="A26" s="420" t="s">
        <v>1306</v>
      </c>
      <c r="B26" s="100" t="s">
        <v>1307</v>
      </c>
      <c r="C26" s="100" t="s">
        <v>1308</v>
      </c>
      <c r="D26" s="100" t="s">
        <v>1309</v>
      </c>
      <c r="E26" s="421">
        <v>3.76</v>
      </c>
      <c r="F26" s="100">
        <v>25</v>
      </c>
      <c r="G26" s="422">
        <f>E26/F26*100</f>
        <v>15.039999999999997</v>
      </c>
      <c r="H26" s="100" t="s">
        <v>1310</v>
      </c>
    </row>
    <row r="27" spans="1:8" x14ac:dyDescent="0.2">
      <c r="A27" s="420" t="s">
        <v>1311</v>
      </c>
      <c r="B27" s="100" t="s">
        <v>1312</v>
      </c>
      <c r="C27" s="100" t="s">
        <v>1313</v>
      </c>
      <c r="D27" s="100" t="s">
        <v>1309</v>
      </c>
      <c r="E27" s="421">
        <v>10</v>
      </c>
      <c r="F27" s="100">
        <v>25.83</v>
      </c>
      <c r="G27" s="422">
        <f t="shared" ref="G27:G41" si="0">E27/F27*100</f>
        <v>38.714672861014328</v>
      </c>
      <c r="H27" s="100" t="s">
        <v>1314</v>
      </c>
    </row>
    <row r="28" spans="1:8" x14ac:dyDescent="0.2">
      <c r="A28" s="420" t="s">
        <v>1315</v>
      </c>
      <c r="B28" s="100" t="s">
        <v>1316</v>
      </c>
      <c r="C28" s="100" t="s">
        <v>1308</v>
      </c>
      <c r="D28" s="100" t="s">
        <v>1309</v>
      </c>
      <c r="E28" s="421">
        <v>0</v>
      </c>
      <c r="F28" s="100">
        <v>9</v>
      </c>
      <c r="G28" s="422">
        <f t="shared" si="0"/>
        <v>0</v>
      </c>
      <c r="H28" s="100" t="s">
        <v>1317</v>
      </c>
    </row>
    <row r="29" spans="1:8" x14ac:dyDescent="0.2">
      <c r="A29" s="420" t="s">
        <v>1318</v>
      </c>
      <c r="B29" s="100" t="s">
        <v>1319</v>
      </c>
      <c r="C29" s="100" t="s">
        <v>1313</v>
      </c>
      <c r="D29" s="100" t="s">
        <v>1320</v>
      </c>
      <c r="E29" s="421">
        <v>6.25</v>
      </c>
      <c r="F29" s="421">
        <v>12.5</v>
      </c>
      <c r="G29" s="422">
        <f t="shared" si="0"/>
        <v>50</v>
      </c>
      <c r="H29" s="100" t="s">
        <v>1321</v>
      </c>
    </row>
    <row r="30" spans="1:8" x14ac:dyDescent="0.2">
      <c r="A30" s="420" t="s">
        <v>1322</v>
      </c>
      <c r="B30" s="100" t="s">
        <v>1323</v>
      </c>
      <c r="C30" s="100" t="s">
        <v>1308</v>
      </c>
      <c r="D30" s="100" t="s">
        <v>1324</v>
      </c>
      <c r="E30" s="421">
        <f>12 + 1.95</f>
        <v>13.95</v>
      </c>
      <c r="F30" s="100">
        <f>24+ 3.9</f>
        <v>27.9</v>
      </c>
      <c r="G30" s="422">
        <f t="shared" si="0"/>
        <v>50</v>
      </c>
      <c r="H30" s="100" t="s">
        <v>1325</v>
      </c>
    </row>
    <row r="31" spans="1:8" ht="25.5" x14ac:dyDescent="0.2">
      <c r="A31" s="420" t="s">
        <v>1326</v>
      </c>
      <c r="B31" s="100" t="s">
        <v>1327</v>
      </c>
      <c r="C31" s="100" t="s">
        <v>1308</v>
      </c>
      <c r="D31" s="100" t="s">
        <v>1320</v>
      </c>
      <c r="E31" s="421">
        <v>5</v>
      </c>
      <c r="F31" s="100">
        <v>15</v>
      </c>
      <c r="G31" s="422">
        <f t="shared" si="0"/>
        <v>33.333333333333329</v>
      </c>
      <c r="H31" s="100" t="s">
        <v>1328</v>
      </c>
    </row>
    <row r="32" spans="1:8" ht="25.5" x14ac:dyDescent="0.2">
      <c r="A32" s="420" t="s">
        <v>1329</v>
      </c>
      <c r="B32" s="100" t="s">
        <v>1327</v>
      </c>
      <c r="C32" s="100" t="s">
        <v>1308</v>
      </c>
      <c r="D32" s="100" t="s">
        <v>1320</v>
      </c>
      <c r="E32" s="421">
        <v>4.9880000000000004</v>
      </c>
      <c r="F32" s="100">
        <v>24.94</v>
      </c>
      <c r="G32" s="422">
        <f t="shared" si="0"/>
        <v>20</v>
      </c>
      <c r="H32" s="100" t="s">
        <v>1330</v>
      </c>
    </row>
    <row r="33" spans="1:8" ht="25.5" x14ac:dyDescent="0.2">
      <c r="A33" s="420" t="s">
        <v>1331</v>
      </c>
      <c r="B33" s="100" t="s">
        <v>1332</v>
      </c>
      <c r="C33" s="100" t="s">
        <v>1333</v>
      </c>
      <c r="D33" s="100" t="s">
        <v>1309</v>
      </c>
      <c r="E33" s="421">
        <v>7</v>
      </c>
      <c r="F33" s="100">
        <v>25</v>
      </c>
      <c r="G33" s="422">
        <f t="shared" si="0"/>
        <v>28.000000000000004</v>
      </c>
      <c r="H33" s="100" t="s">
        <v>1334</v>
      </c>
    </row>
    <row r="34" spans="1:8" x14ac:dyDescent="0.2">
      <c r="A34" s="420" t="s">
        <v>1335</v>
      </c>
      <c r="B34" s="100" t="s">
        <v>1336</v>
      </c>
      <c r="C34" s="100" t="s">
        <v>1337</v>
      </c>
      <c r="D34" s="100" t="s">
        <v>1309</v>
      </c>
      <c r="E34" s="421">
        <v>10.5</v>
      </c>
      <c r="F34" s="100">
        <v>21</v>
      </c>
      <c r="G34" s="422">
        <f t="shared" si="0"/>
        <v>50</v>
      </c>
      <c r="H34" s="100" t="s">
        <v>1338</v>
      </c>
    </row>
    <row r="35" spans="1:8" ht="25.5" x14ac:dyDescent="0.2">
      <c r="A35" s="420" t="s">
        <v>1339</v>
      </c>
      <c r="B35" s="100" t="s">
        <v>1340</v>
      </c>
      <c r="C35" s="100" t="s">
        <v>1308</v>
      </c>
      <c r="D35" s="100" t="s">
        <v>1320</v>
      </c>
      <c r="E35" s="421">
        <v>10.5</v>
      </c>
      <c r="F35" s="421">
        <v>21</v>
      </c>
      <c r="G35" s="422">
        <f t="shared" si="0"/>
        <v>50</v>
      </c>
      <c r="H35" s="100" t="s">
        <v>1341</v>
      </c>
    </row>
    <row r="36" spans="1:8" x14ac:dyDescent="0.2">
      <c r="A36" s="420" t="s">
        <v>1342</v>
      </c>
      <c r="B36" s="100" t="s">
        <v>1343</v>
      </c>
      <c r="C36" s="100" t="s">
        <v>1308</v>
      </c>
      <c r="D36" s="100" t="s">
        <v>1309</v>
      </c>
      <c r="E36" s="421">
        <v>10</v>
      </c>
      <c r="F36" s="100">
        <v>25</v>
      </c>
      <c r="G36" s="422">
        <f t="shared" si="0"/>
        <v>40</v>
      </c>
      <c r="H36" s="100" t="s">
        <v>1344</v>
      </c>
    </row>
    <row r="37" spans="1:8" ht="38.25" x14ac:dyDescent="0.2">
      <c r="A37" s="420" t="s">
        <v>1345</v>
      </c>
      <c r="B37" s="100" t="s">
        <v>1346</v>
      </c>
      <c r="C37" s="100" t="s">
        <v>1308</v>
      </c>
      <c r="D37" s="100" t="s">
        <v>1309</v>
      </c>
      <c r="E37" s="421">
        <v>7.8</v>
      </c>
      <c r="F37" s="100">
        <v>25</v>
      </c>
      <c r="G37" s="422">
        <f t="shared" si="0"/>
        <v>31.2</v>
      </c>
      <c r="H37" s="100" t="s">
        <v>1347</v>
      </c>
    </row>
    <row r="38" spans="1:8" ht="25.5" x14ac:dyDescent="0.2">
      <c r="A38" s="420" t="s">
        <v>1348</v>
      </c>
      <c r="B38" s="100" t="s">
        <v>1349</v>
      </c>
      <c r="C38" s="100" t="s">
        <v>1308</v>
      </c>
      <c r="D38" s="100" t="s">
        <v>1309</v>
      </c>
      <c r="E38" s="421">
        <v>8.4</v>
      </c>
      <c r="F38" s="100">
        <v>25</v>
      </c>
      <c r="G38" s="422">
        <f t="shared" si="0"/>
        <v>33.6</v>
      </c>
      <c r="H38" s="100" t="s">
        <v>1350</v>
      </c>
    </row>
    <row r="39" spans="1:8" x14ac:dyDescent="0.2">
      <c r="A39" s="420" t="s">
        <v>1351</v>
      </c>
      <c r="B39" s="100" t="s">
        <v>1352</v>
      </c>
      <c r="C39" s="100" t="s">
        <v>1337</v>
      </c>
      <c r="D39" s="100" t="s">
        <v>1309</v>
      </c>
      <c r="E39" s="421">
        <v>10</v>
      </c>
      <c r="F39" s="100">
        <v>22</v>
      </c>
      <c r="G39" s="422">
        <f t="shared" si="0"/>
        <v>45.454545454545453</v>
      </c>
      <c r="H39" s="100" t="s">
        <v>1353</v>
      </c>
    </row>
    <row r="40" spans="1:8" x14ac:dyDescent="0.2">
      <c r="A40" s="420" t="s">
        <v>1354</v>
      </c>
      <c r="B40" s="100" t="s">
        <v>1355</v>
      </c>
      <c r="C40" s="100" t="s">
        <v>1313</v>
      </c>
      <c r="D40" s="100" t="s">
        <v>1320</v>
      </c>
      <c r="E40" s="421">
        <v>0</v>
      </c>
      <c r="F40" s="100">
        <v>35</v>
      </c>
      <c r="G40" s="422">
        <f t="shared" si="0"/>
        <v>0</v>
      </c>
      <c r="H40" s="100" t="s">
        <v>1353</v>
      </c>
    </row>
    <row r="41" spans="1:8" x14ac:dyDescent="0.2">
      <c r="A41" s="420" t="s">
        <v>1356</v>
      </c>
      <c r="B41" s="100" t="s">
        <v>1357</v>
      </c>
      <c r="C41" s="100" t="s">
        <v>1308</v>
      </c>
      <c r="D41" s="100" t="s">
        <v>1320</v>
      </c>
      <c r="E41" s="421">
        <v>5</v>
      </c>
      <c r="F41" s="100">
        <v>19</v>
      </c>
      <c r="G41" s="422">
        <f t="shared" si="0"/>
        <v>26.315789473684209</v>
      </c>
      <c r="H41" s="100" t="s">
        <v>1353</v>
      </c>
    </row>
  </sheetData>
  <pageMargins left="0.7" right="0.7" top="0.75" bottom="0.75" header="0.3" footer="0.3"/>
  <ignoredErrors>
    <ignoredError sqref="A25" numberStoredAsText="1"/>
  </ignoredErrors>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24988-AFA0-4C16-B844-39C183673729}">
  <dimension ref="A1:U89"/>
  <sheetViews>
    <sheetView zoomScaleNormal="100" workbookViewId="0"/>
  </sheetViews>
  <sheetFormatPr defaultColWidth="19.7109375" defaultRowHeight="12.75" x14ac:dyDescent="0.2"/>
  <cols>
    <col min="1" max="1" width="12.140625" style="410" customWidth="1"/>
    <col min="2" max="2" width="14" style="425" customWidth="1"/>
    <col min="3" max="12" width="14" style="410" customWidth="1"/>
    <col min="13" max="15" width="19.7109375" style="410"/>
    <col min="16" max="16" width="14" style="410" bestFit="1" customWidth="1"/>
    <col min="17" max="17" width="19.7109375" style="410"/>
    <col min="18" max="18" width="10" style="410" customWidth="1"/>
    <col min="19" max="16384" width="19.7109375" style="410"/>
  </cols>
  <sheetData>
    <row r="1" spans="1:12" x14ac:dyDescent="0.2">
      <c r="A1" s="334" t="s">
        <v>68</v>
      </c>
      <c r="B1" s="410"/>
    </row>
    <row r="2" spans="1:12" x14ac:dyDescent="0.2">
      <c r="A2" s="410" t="s">
        <v>432</v>
      </c>
      <c r="B2" s="425" t="s">
        <v>1358</v>
      </c>
    </row>
    <row r="3" spans="1:12" x14ac:dyDescent="0.2">
      <c r="A3" s="437"/>
    </row>
    <row r="4" spans="1:12" x14ac:dyDescent="0.2">
      <c r="A4" s="409"/>
      <c r="B4" s="409">
        <v>2016</v>
      </c>
      <c r="C4" s="409">
        <v>2017</v>
      </c>
      <c r="D4" s="409">
        <v>2018</v>
      </c>
      <c r="E4" s="409">
        <v>2019</v>
      </c>
      <c r="F4" s="409">
        <v>2020</v>
      </c>
      <c r="G4" s="409">
        <v>2021</v>
      </c>
      <c r="H4" s="409">
        <v>2022</v>
      </c>
      <c r="I4" s="409">
        <v>2023</v>
      </c>
      <c r="J4" s="409">
        <v>2024</v>
      </c>
      <c r="K4" s="409">
        <v>2025</v>
      </c>
      <c r="L4" s="409">
        <v>2026</v>
      </c>
    </row>
    <row r="5" spans="1:12" x14ac:dyDescent="0.2">
      <c r="A5" s="410" t="s">
        <v>1359</v>
      </c>
      <c r="B5" s="440">
        <v>4127999</v>
      </c>
      <c r="C5" s="440">
        <v>4281275.6500000004</v>
      </c>
      <c r="D5" s="440">
        <v>6482044.0999999996</v>
      </c>
      <c r="E5" s="440">
        <v>5675775.0099999998</v>
      </c>
      <c r="F5" s="440">
        <v>5393753.9900000002</v>
      </c>
      <c r="G5" s="440">
        <v>5967441.3900000006</v>
      </c>
      <c r="H5" s="440">
        <v>6240669.629999999</v>
      </c>
      <c r="I5" s="440">
        <v>4313063</v>
      </c>
      <c r="J5" s="440">
        <v>4684440.0999999996</v>
      </c>
      <c r="K5" s="440">
        <v>4809039.8100000005</v>
      </c>
      <c r="L5" s="440">
        <v>5059577.5</v>
      </c>
    </row>
    <row r="6" spans="1:12" x14ac:dyDescent="0.2">
      <c r="A6" s="410" t="s">
        <v>1360</v>
      </c>
      <c r="B6" s="427">
        <v>4953598.8</v>
      </c>
      <c r="C6" s="427">
        <v>5137530.78</v>
      </c>
      <c r="D6" s="427">
        <v>7778452.919999999</v>
      </c>
      <c r="E6" s="427">
        <v>6810930.0119999992</v>
      </c>
      <c r="F6" s="427">
        <v>6472504.7879999997</v>
      </c>
      <c r="G6" s="427">
        <v>7160929.6680000005</v>
      </c>
      <c r="H6" s="427">
        <v>7488803.5559999989</v>
      </c>
      <c r="I6" s="441">
        <v>5175675.5999999996</v>
      </c>
      <c r="J6" s="441">
        <v>5621328.1199999992</v>
      </c>
      <c r="K6" s="441">
        <v>5770847.7720000008</v>
      </c>
      <c r="L6" s="441">
        <v>6071493</v>
      </c>
    </row>
    <row r="7" spans="1:12" x14ac:dyDescent="0.2">
      <c r="A7" s="410" t="s">
        <v>1361</v>
      </c>
      <c r="B7" s="441">
        <v>4.9535988</v>
      </c>
      <c r="C7" s="441">
        <v>5.1375307800000005</v>
      </c>
      <c r="D7" s="441">
        <v>7.7784529199999994</v>
      </c>
      <c r="E7" s="441">
        <v>6.8109300119999991</v>
      </c>
      <c r="F7" s="441">
        <v>6.4725047879999993</v>
      </c>
      <c r="G7" s="441">
        <v>7.1609296680000005</v>
      </c>
      <c r="H7" s="441">
        <v>7.4888035559999988</v>
      </c>
      <c r="I7" s="441">
        <v>5.1756755999999999</v>
      </c>
      <c r="J7" s="441">
        <v>5.6213281199999994</v>
      </c>
      <c r="K7" s="441">
        <v>5.7708477720000007</v>
      </c>
      <c r="L7" s="441">
        <v>6.0714930000000003</v>
      </c>
    </row>
    <row r="8" spans="1:12" x14ac:dyDescent="0.2">
      <c r="B8" s="410"/>
    </row>
    <row r="9" spans="1:12" x14ac:dyDescent="0.2">
      <c r="B9" s="410"/>
    </row>
    <row r="10" spans="1:12" x14ac:dyDescent="0.2">
      <c r="B10" s="410"/>
      <c r="C10" s="428"/>
      <c r="D10" s="428"/>
      <c r="E10" s="428"/>
      <c r="F10" s="428"/>
      <c r="G10" s="428"/>
      <c r="H10" s="428"/>
    </row>
    <row r="20" spans="1:21" x14ac:dyDescent="0.2">
      <c r="A20" s="265" t="s">
        <v>233</v>
      </c>
    </row>
    <row r="21" spans="1:21" x14ac:dyDescent="0.2">
      <c r="A21" s="410" t="s">
        <v>1362</v>
      </c>
      <c r="B21" s="425" t="s">
        <v>1363</v>
      </c>
      <c r="C21" s="410" t="s">
        <v>1364</v>
      </c>
      <c r="D21" s="410" t="s">
        <v>1365</v>
      </c>
      <c r="E21" s="410" t="s">
        <v>1366</v>
      </c>
      <c r="F21" s="410">
        <v>2016</v>
      </c>
      <c r="G21" s="410">
        <v>2017</v>
      </c>
      <c r="H21" s="410">
        <v>2018</v>
      </c>
      <c r="I21" s="410">
        <v>2019</v>
      </c>
      <c r="J21" s="410">
        <v>2020</v>
      </c>
      <c r="K21" s="410">
        <v>2021</v>
      </c>
      <c r="L21" s="410">
        <v>2022</v>
      </c>
      <c r="M21" s="410">
        <v>2023</v>
      </c>
      <c r="N21" s="410">
        <v>2024</v>
      </c>
      <c r="O21" s="410">
        <v>2025</v>
      </c>
      <c r="P21" s="410">
        <v>2026</v>
      </c>
    </row>
    <row r="22" spans="1:21" x14ac:dyDescent="0.2">
      <c r="A22" s="410" t="s">
        <v>1367</v>
      </c>
      <c r="B22" s="425">
        <v>42824</v>
      </c>
      <c r="C22" s="410" t="s">
        <v>1368</v>
      </c>
      <c r="D22" s="410">
        <v>2876018</v>
      </c>
      <c r="E22" s="430" t="s">
        <v>1369</v>
      </c>
      <c r="F22" s="431">
        <v>1098893</v>
      </c>
      <c r="G22" s="431">
        <v>1153837.6499999999</v>
      </c>
      <c r="H22" s="431">
        <v>1211529.53</v>
      </c>
      <c r="I22" s="431">
        <v>1272106.01</v>
      </c>
      <c r="L22" s="431"/>
      <c r="M22" s="431"/>
      <c r="N22" s="431"/>
      <c r="T22" s="429"/>
      <c r="U22" s="429"/>
    </row>
    <row r="23" spans="1:21" x14ac:dyDescent="0.2">
      <c r="B23" s="425">
        <v>43950</v>
      </c>
      <c r="C23" s="410" t="s">
        <v>1370</v>
      </c>
      <c r="D23" s="410">
        <v>4585461</v>
      </c>
      <c r="E23" s="430" t="s">
        <v>1371</v>
      </c>
      <c r="J23" s="431">
        <v>1487710</v>
      </c>
      <c r="K23" s="431">
        <v>1562097</v>
      </c>
      <c r="L23" s="431">
        <v>1640199</v>
      </c>
      <c r="M23" s="428"/>
      <c r="N23" s="428"/>
    </row>
    <row r="24" spans="1:21" x14ac:dyDescent="0.2">
      <c r="B24" s="425">
        <v>45009</v>
      </c>
      <c r="C24" s="410" t="s">
        <v>1372</v>
      </c>
      <c r="D24" s="410">
        <v>7690670</v>
      </c>
      <c r="E24" s="430" t="s">
        <v>1373</v>
      </c>
      <c r="L24" s="431"/>
      <c r="M24" s="431">
        <v>1505890</v>
      </c>
      <c r="N24" s="431">
        <v>1581745</v>
      </c>
      <c r="O24" s="431">
        <v>1661443</v>
      </c>
      <c r="P24" s="431">
        <v>1745188</v>
      </c>
    </row>
    <row r="25" spans="1:21" x14ac:dyDescent="0.2">
      <c r="E25" s="430"/>
      <c r="L25" s="431"/>
      <c r="M25" s="431">
        <v>227328</v>
      </c>
      <c r="N25" s="431">
        <v>238695</v>
      </c>
      <c r="O25" s="431">
        <v>250630</v>
      </c>
      <c r="P25" s="431">
        <v>263162</v>
      </c>
    </row>
    <row r="26" spans="1:21" x14ac:dyDescent="0.2">
      <c r="A26" s="410" t="s">
        <v>1374</v>
      </c>
      <c r="B26" s="425">
        <v>42895</v>
      </c>
      <c r="C26" s="410" t="s">
        <v>1375</v>
      </c>
      <c r="D26" s="410">
        <v>2981880</v>
      </c>
      <c r="E26" s="430" t="s">
        <v>1376</v>
      </c>
      <c r="F26" s="431">
        <v>902891</v>
      </c>
      <c r="G26" s="431">
        <v>753655</v>
      </c>
      <c r="H26" s="431">
        <v>783801</v>
      </c>
      <c r="I26" s="431">
        <v>815154</v>
      </c>
      <c r="M26" s="431"/>
      <c r="N26" s="431"/>
      <c r="T26" s="429"/>
      <c r="U26" s="429"/>
    </row>
    <row r="27" spans="1:21" x14ac:dyDescent="0.2">
      <c r="B27" s="425">
        <v>43908</v>
      </c>
      <c r="C27" s="410" t="s">
        <v>1377</v>
      </c>
      <c r="D27" s="410">
        <v>4513025</v>
      </c>
      <c r="E27" s="430" t="s">
        <v>1378</v>
      </c>
      <c r="J27" s="431">
        <v>561030</v>
      </c>
      <c r="K27" s="431">
        <v>589081.5</v>
      </c>
      <c r="L27" s="431">
        <v>618535.57999999996</v>
      </c>
      <c r="M27" s="431"/>
      <c r="N27" s="431"/>
      <c r="T27" s="429"/>
      <c r="U27" s="429"/>
    </row>
    <row r="28" spans="1:21" x14ac:dyDescent="0.2">
      <c r="B28" s="410"/>
      <c r="J28" s="431">
        <v>34970</v>
      </c>
      <c r="K28" s="431">
        <v>36718.5</v>
      </c>
      <c r="L28" s="431">
        <v>38554.42</v>
      </c>
      <c r="M28" s="431"/>
      <c r="N28" s="431"/>
      <c r="T28" s="429"/>
      <c r="U28" s="429"/>
    </row>
    <row r="29" spans="1:21" x14ac:dyDescent="0.2">
      <c r="A29" s="410" t="s">
        <v>1379</v>
      </c>
      <c r="B29" s="425">
        <v>43042</v>
      </c>
      <c r="C29" s="410" t="s">
        <v>1380</v>
      </c>
      <c r="D29" s="410">
        <v>3177018</v>
      </c>
      <c r="E29" s="430" t="s">
        <v>1381</v>
      </c>
      <c r="F29" s="431">
        <v>58747</v>
      </c>
      <c r="G29" s="431">
        <v>71904</v>
      </c>
      <c r="H29" s="431">
        <v>73342.3</v>
      </c>
      <c r="M29" s="431"/>
      <c r="N29" s="431"/>
    </row>
    <row r="30" spans="1:21" x14ac:dyDescent="0.2">
      <c r="B30" s="425" t="s">
        <v>1382</v>
      </c>
      <c r="E30" s="430"/>
      <c r="F30" s="431"/>
      <c r="G30" s="431"/>
      <c r="H30" s="431"/>
      <c r="I30" s="431">
        <v>75543</v>
      </c>
      <c r="M30" s="431"/>
      <c r="N30" s="431"/>
    </row>
    <row r="31" spans="1:21" x14ac:dyDescent="0.2">
      <c r="A31" s="410" t="s">
        <v>1383</v>
      </c>
      <c r="B31" s="425">
        <v>43908</v>
      </c>
      <c r="C31" s="410" t="s">
        <v>1384</v>
      </c>
      <c r="D31" s="410">
        <v>4512989</v>
      </c>
      <c r="E31" s="430" t="s">
        <v>1385</v>
      </c>
      <c r="J31" s="431">
        <v>86410</v>
      </c>
      <c r="K31" s="431">
        <v>89907.199999999997</v>
      </c>
      <c r="L31" s="431">
        <v>93554.8</v>
      </c>
      <c r="M31" s="431"/>
      <c r="N31" s="431"/>
      <c r="Q31" s="432"/>
    </row>
    <row r="32" spans="1:21" x14ac:dyDescent="0.2">
      <c r="A32" s="410" t="s">
        <v>1386</v>
      </c>
      <c r="B32" s="425">
        <v>43042</v>
      </c>
      <c r="C32" s="410" t="s">
        <v>1387</v>
      </c>
      <c r="D32" s="410">
        <v>3177026</v>
      </c>
      <c r="E32" s="430" t="s">
        <v>1388</v>
      </c>
      <c r="F32" s="431">
        <v>189000</v>
      </c>
      <c r="G32" s="431">
        <v>198450</v>
      </c>
      <c r="H32" s="431">
        <v>208372.5</v>
      </c>
      <c r="L32" s="431"/>
    </row>
    <row r="33" spans="1:20" x14ac:dyDescent="0.2">
      <c r="B33" s="425" t="s">
        <v>1382</v>
      </c>
      <c r="E33" s="430"/>
      <c r="F33" s="431"/>
      <c r="G33" s="431"/>
      <c r="H33" s="431"/>
      <c r="I33" s="431">
        <v>214625</v>
      </c>
      <c r="L33" s="431"/>
    </row>
    <row r="34" spans="1:20" x14ac:dyDescent="0.2">
      <c r="B34" s="425">
        <v>43908</v>
      </c>
      <c r="C34" s="410" t="s">
        <v>1389</v>
      </c>
      <c r="D34" s="410">
        <v>4512991</v>
      </c>
      <c r="E34" s="430" t="s">
        <v>1390</v>
      </c>
      <c r="F34" s="431"/>
      <c r="G34" s="431"/>
      <c r="H34" s="431"/>
      <c r="J34" s="431">
        <v>215000</v>
      </c>
      <c r="K34" s="431">
        <v>225750</v>
      </c>
      <c r="L34" s="431">
        <v>237037.5</v>
      </c>
    </row>
    <row r="35" spans="1:20" x14ac:dyDescent="0.2">
      <c r="A35" s="410" t="s">
        <v>1391</v>
      </c>
      <c r="B35" s="425">
        <v>45009</v>
      </c>
      <c r="C35" s="410" t="s">
        <v>1392</v>
      </c>
      <c r="D35" s="410">
        <v>7690374</v>
      </c>
      <c r="E35" s="430" t="s">
        <v>1393</v>
      </c>
      <c r="L35" s="428"/>
      <c r="M35" s="431">
        <v>246250</v>
      </c>
      <c r="N35" s="431">
        <v>252400</v>
      </c>
      <c r="O35" s="431">
        <v>258700</v>
      </c>
      <c r="P35" s="431">
        <v>265167</v>
      </c>
      <c r="Q35" s="432"/>
    </row>
    <row r="36" spans="1:20" x14ac:dyDescent="0.2">
      <c r="A36" s="410" t="s">
        <v>1394</v>
      </c>
      <c r="B36" s="425">
        <v>43042</v>
      </c>
      <c r="C36" s="410" t="s">
        <v>1395</v>
      </c>
      <c r="E36" s="430" t="s">
        <v>1396</v>
      </c>
      <c r="F36" s="431">
        <v>306200</v>
      </c>
      <c r="G36" s="431">
        <v>321510</v>
      </c>
      <c r="H36" s="431">
        <v>298039.77</v>
      </c>
      <c r="M36" s="431"/>
      <c r="N36" s="431"/>
      <c r="Q36" s="433"/>
    </row>
    <row r="37" spans="1:20" x14ac:dyDescent="0.2">
      <c r="A37" s="410" t="s">
        <v>1383</v>
      </c>
      <c r="B37" s="425">
        <v>43908</v>
      </c>
      <c r="C37" s="410" t="s">
        <v>1397</v>
      </c>
      <c r="E37" s="430" t="s">
        <v>1398</v>
      </c>
      <c r="J37" s="431">
        <v>314030</v>
      </c>
      <c r="K37" s="431">
        <v>329731.5</v>
      </c>
      <c r="L37" s="431">
        <v>346218.3</v>
      </c>
      <c r="M37" s="428"/>
      <c r="N37" s="431"/>
      <c r="Q37" s="432"/>
    </row>
    <row r="38" spans="1:20" x14ac:dyDescent="0.2">
      <c r="A38" s="410" t="s">
        <v>1399</v>
      </c>
      <c r="B38" s="425">
        <v>43042</v>
      </c>
      <c r="C38" s="410" t="s">
        <v>1400</v>
      </c>
      <c r="E38" s="430" t="s">
        <v>1401</v>
      </c>
      <c r="F38" s="431">
        <v>742021</v>
      </c>
      <c r="G38" s="431">
        <v>820500</v>
      </c>
      <c r="H38" s="431">
        <v>928600</v>
      </c>
      <c r="L38" s="431"/>
      <c r="M38" s="431"/>
      <c r="N38" s="431"/>
      <c r="Q38" s="432"/>
      <c r="T38" s="434"/>
    </row>
    <row r="39" spans="1:20" x14ac:dyDescent="0.2">
      <c r="B39" s="425" t="s">
        <v>1382</v>
      </c>
      <c r="E39" s="430"/>
      <c r="F39" s="431"/>
      <c r="G39" s="431"/>
      <c r="H39" s="431"/>
      <c r="I39" s="431">
        <v>993598</v>
      </c>
      <c r="L39" s="431"/>
      <c r="M39" s="431"/>
      <c r="N39" s="431"/>
      <c r="Q39" s="432"/>
      <c r="T39" s="434"/>
    </row>
    <row r="40" spans="1:20" x14ac:dyDescent="0.2">
      <c r="A40" s="410" t="s">
        <v>1391</v>
      </c>
      <c r="B40" s="425">
        <v>43908</v>
      </c>
      <c r="C40" s="410" t="s">
        <v>1402</v>
      </c>
      <c r="D40" s="410">
        <v>4513019</v>
      </c>
      <c r="E40" s="430" t="s">
        <v>1403</v>
      </c>
      <c r="J40" s="431">
        <v>1095766.3899999999</v>
      </c>
      <c r="K40" s="431">
        <v>1069002.06</v>
      </c>
      <c r="L40" s="431">
        <v>1040205.42</v>
      </c>
      <c r="M40" s="431"/>
      <c r="N40" s="431"/>
      <c r="Q40" s="432"/>
    </row>
    <row r="41" spans="1:20" x14ac:dyDescent="0.2">
      <c r="J41" s="431">
        <v>77664.600000000006</v>
      </c>
      <c r="K41" s="431">
        <v>75767.63</v>
      </c>
      <c r="L41" s="431">
        <v>73726.61</v>
      </c>
      <c r="M41" s="431"/>
      <c r="N41" s="431"/>
      <c r="Q41" s="432"/>
    </row>
    <row r="42" spans="1:20" x14ac:dyDescent="0.2">
      <c r="A42" s="410" t="s">
        <v>1404</v>
      </c>
      <c r="B42" s="425">
        <v>43042</v>
      </c>
      <c r="C42" s="410" t="s">
        <v>1405</v>
      </c>
      <c r="E42" s="430" t="s">
        <v>1406</v>
      </c>
      <c r="F42" s="431">
        <v>174750</v>
      </c>
      <c r="G42" s="431">
        <v>222500</v>
      </c>
      <c r="H42" s="431">
        <v>243250</v>
      </c>
      <c r="L42" s="431"/>
      <c r="M42" s="431"/>
      <c r="N42" s="431"/>
      <c r="Q42" s="432"/>
      <c r="T42" s="434"/>
    </row>
    <row r="43" spans="1:20" x14ac:dyDescent="0.2">
      <c r="B43" s="425" t="s">
        <v>1382</v>
      </c>
      <c r="E43" s="430"/>
      <c r="F43" s="431"/>
      <c r="G43" s="431"/>
      <c r="H43" s="431"/>
      <c r="I43" s="431">
        <v>231075</v>
      </c>
      <c r="L43" s="431"/>
      <c r="M43" s="431"/>
      <c r="N43" s="431"/>
      <c r="Q43" s="432"/>
      <c r="T43" s="434"/>
    </row>
    <row r="44" spans="1:20" x14ac:dyDescent="0.2">
      <c r="B44" s="425">
        <v>43916</v>
      </c>
      <c r="C44" s="410" t="s">
        <v>1407</v>
      </c>
      <c r="D44" s="410">
        <v>4512998</v>
      </c>
      <c r="E44" s="430" t="s">
        <v>1408</v>
      </c>
      <c r="F44" s="431"/>
      <c r="G44" s="431"/>
      <c r="H44" s="431"/>
      <c r="J44" s="431">
        <v>240155</v>
      </c>
      <c r="K44" s="431">
        <v>261778</v>
      </c>
      <c r="L44" s="431">
        <v>285347</v>
      </c>
      <c r="M44" s="431"/>
      <c r="N44" s="431"/>
      <c r="Q44" s="432"/>
      <c r="T44" s="434"/>
    </row>
    <row r="45" spans="1:20" x14ac:dyDescent="0.2">
      <c r="E45" s="430"/>
      <c r="F45" s="431"/>
      <c r="G45" s="431"/>
      <c r="H45" s="431"/>
      <c r="J45" s="431">
        <v>14018</v>
      </c>
      <c r="K45" s="431">
        <v>15280</v>
      </c>
      <c r="L45" s="431">
        <v>16656</v>
      </c>
      <c r="M45" s="431"/>
      <c r="N45" s="431"/>
      <c r="Q45" s="432"/>
      <c r="T45" s="434"/>
    </row>
    <row r="46" spans="1:20" x14ac:dyDescent="0.2">
      <c r="A46" s="410" t="s">
        <v>1409</v>
      </c>
      <c r="B46" s="425">
        <v>43042</v>
      </c>
      <c r="C46" s="410" t="s">
        <v>1410</v>
      </c>
      <c r="D46" s="410">
        <v>3177014</v>
      </c>
      <c r="E46" s="430" t="s">
        <v>1411</v>
      </c>
      <c r="F46" s="431">
        <v>304920</v>
      </c>
      <c r="G46" s="431">
        <v>336920</v>
      </c>
      <c r="H46" s="431">
        <v>377862</v>
      </c>
      <c r="L46" s="431"/>
      <c r="M46" s="431"/>
      <c r="N46" s="431"/>
      <c r="Q46" s="432"/>
      <c r="T46" s="434"/>
    </row>
    <row r="47" spans="1:20" x14ac:dyDescent="0.2">
      <c r="B47" s="425" t="s">
        <v>1382</v>
      </c>
      <c r="E47" s="430"/>
      <c r="F47" s="431"/>
      <c r="G47" s="431"/>
      <c r="H47" s="431"/>
      <c r="I47" s="431">
        <v>406198</v>
      </c>
      <c r="L47" s="431"/>
      <c r="M47" s="431"/>
      <c r="N47" s="431"/>
      <c r="Q47" s="432"/>
      <c r="T47" s="434"/>
    </row>
    <row r="48" spans="1:20" x14ac:dyDescent="0.2">
      <c r="A48" s="410" t="s">
        <v>1412</v>
      </c>
      <c r="B48" s="425">
        <v>43042</v>
      </c>
      <c r="C48" s="410" t="s">
        <v>1413</v>
      </c>
      <c r="D48" s="410">
        <v>3176711</v>
      </c>
      <c r="E48" s="430" t="s">
        <v>1414</v>
      </c>
      <c r="F48" s="431">
        <v>100930</v>
      </c>
      <c r="G48" s="431">
        <v>116260</v>
      </c>
      <c r="H48" s="431">
        <v>130775</v>
      </c>
      <c r="L48" s="431"/>
      <c r="M48" s="431"/>
      <c r="N48" s="431"/>
    </row>
    <row r="49" spans="1:20" x14ac:dyDescent="0.2">
      <c r="B49" s="425" t="s">
        <v>1382</v>
      </c>
      <c r="E49" s="430"/>
      <c r="F49" s="431"/>
      <c r="G49" s="431"/>
      <c r="H49" s="431"/>
      <c r="I49" s="431">
        <v>138357</v>
      </c>
      <c r="L49" s="431"/>
      <c r="M49" s="431"/>
      <c r="N49" s="431"/>
    </row>
    <row r="50" spans="1:20" x14ac:dyDescent="0.2">
      <c r="A50" s="410" t="s">
        <v>1415</v>
      </c>
      <c r="B50" s="425">
        <v>43042</v>
      </c>
      <c r="C50" s="410" t="s">
        <v>1416</v>
      </c>
      <c r="D50" s="410">
        <v>3177010</v>
      </c>
      <c r="E50" s="430" t="s">
        <v>1417</v>
      </c>
      <c r="F50" s="431">
        <v>249647</v>
      </c>
      <c r="G50" s="431">
        <v>285739</v>
      </c>
      <c r="H50" s="431">
        <v>328903</v>
      </c>
      <c r="L50" s="431"/>
      <c r="M50" s="431"/>
      <c r="N50" s="431"/>
      <c r="T50" s="434"/>
    </row>
    <row r="51" spans="1:20" x14ac:dyDescent="0.2">
      <c r="A51" s="410" t="s">
        <v>1391</v>
      </c>
      <c r="B51" s="425" t="s">
        <v>1382</v>
      </c>
      <c r="E51" s="430"/>
      <c r="F51" s="431"/>
      <c r="G51" s="431"/>
      <c r="H51" s="431"/>
      <c r="I51" s="431">
        <v>345340</v>
      </c>
      <c r="L51" s="431"/>
      <c r="M51" s="431"/>
      <c r="N51" s="431"/>
      <c r="T51" s="434"/>
    </row>
    <row r="52" spans="1:20" x14ac:dyDescent="0.2">
      <c r="B52" s="425">
        <v>43916</v>
      </c>
      <c r="C52" s="410" t="s">
        <v>1418</v>
      </c>
      <c r="D52" s="410">
        <v>4513011</v>
      </c>
      <c r="E52" s="430" t="s">
        <v>1419</v>
      </c>
      <c r="F52" s="431"/>
      <c r="G52" s="431"/>
      <c r="H52" s="431"/>
      <c r="J52" s="431">
        <v>344013</v>
      </c>
      <c r="K52" s="431">
        <v>378410</v>
      </c>
      <c r="L52" s="431">
        <v>416244</v>
      </c>
      <c r="M52" s="431"/>
      <c r="N52" s="431"/>
      <c r="T52" s="434"/>
    </row>
    <row r="53" spans="1:20" x14ac:dyDescent="0.2">
      <c r="E53" s="430"/>
      <c r="F53" s="431"/>
      <c r="G53" s="431"/>
      <c r="H53" s="431"/>
      <c r="J53" s="431">
        <v>72315</v>
      </c>
      <c r="K53" s="431">
        <v>79546</v>
      </c>
      <c r="L53" s="431">
        <v>87500</v>
      </c>
      <c r="M53" s="431"/>
      <c r="N53" s="431"/>
      <c r="T53" s="434"/>
    </row>
    <row r="54" spans="1:20" x14ac:dyDescent="0.2">
      <c r="B54" s="425">
        <v>45009</v>
      </c>
      <c r="C54" s="410" t="s">
        <v>1420</v>
      </c>
      <c r="D54" s="410">
        <v>7690664</v>
      </c>
      <c r="E54" s="430" t="s">
        <v>1421</v>
      </c>
      <c r="L54" s="431"/>
      <c r="M54" s="431">
        <v>471486</v>
      </c>
      <c r="N54" s="431">
        <v>518634.6</v>
      </c>
      <c r="O54" s="431">
        <v>570498.06000000006</v>
      </c>
      <c r="P54" s="431">
        <v>627547.87</v>
      </c>
    </row>
    <row r="55" spans="1:20" x14ac:dyDescent="0.2">
      <c r="E55" s="430"/>
      <c r="L55" s="431"/>
      <c r="M55" s="431">
        <v>91875</v>
      </c>
      <c r="N55" s="431">
        <v>101062.5</v>
      </c>
      <c r="O55" s="431">
        <v>111168.75</v>
      </c>
      <c r="P55" s="431">
        <v>122285.63</v>
      </c>
    </row>
    <row r="56" spans="1:20" x14ac:dyDescent="0.2">
      <c r="A56" s="410" t="s">
        <v>1422</v>
      </c>
      <c r="B56" s="425">
        <v>43172</v>
      </c>
      <c r="C56" s="410" t="s">
        <v>1423</v>
      </c>
      <c r="D56" s="410">
        <v>3363931</v>
      </c>
      <c r="E56" s="430" t="s">
        <v>1424</v>
      </c>
      <c r="H56" s="431">
        <v>77990</v>
      </c>
      <c r="L56" s="431"/>
      <c r="M56" s="428"/>
      <c r="N56" s="428"/>
      <c r="T56" s="434"/>
    </row>
    <row r="57" spans="1:20" x14ac:dyDescent="0.2">
      <c r="B57" s="425" t="s">
        <v>1382</v>
      </c>
      <c r="E57" s="430"/>
      <c r="H57" s="431"/>
      <c r="I57" s="431">
        <v>81889</v>
      </c>
      <c r="L57" s="431"/>
      <c r="M57" s="428"/>
      <c r="N57" s="428"/>
      <c r="T57" s="434"/>
    </row>
    <row r="58" spans="1:20" x14ac:dyDescent="0.2">
      <c r="B58" s="425">
        <v>44145</v>
      </c>
      <c r="C58" s="410" t="s">
        <v>1425</v>
      </c>
      <c r="D58" s="410">
        <v>5071527</v>
      </c>
      <c r="E58" s="430" t="s">
        <v>1426</v>
      </c>
      <c r="K58" s="431">
        <v>82500</v>
      </c>
      <c r="L58" s="431">
        <v>90668</v>
      </c>
      <c r="M58" s="431">
        <v>99644</v>
      </c>
      <c r="N58" s="431">
        <v>109508</v>
      </c>
    </row>
    <row r="59" spans="1:20" x14ac:dyDescent="0.2">
      <c r="A59" s="410" t="s">
        <v>691</v>
      </c>
      <c r="B59" s="425">
        <v>43172</v>
      </c>
      <c r="C59" s="410" t="s">
        <v>1427</v>
      </c>
      <c r="D59" s="410">
        <v>3363868</v>
      </c>
      <c r="E59" s="430" t="s">
        <v>1428</v>
      </c>
      <c r="H59" s="431">
        <v>489750</v>
      </c>
      <c r="L59" s="431"/>
      <c r="M59" s="428"/>
      <c r="N59" s="428"/>
      <c r="T59" s="434"/>
    </row>
    <row r="60" spans="1:20" x14ac:dyDescent="0.2">
      <c r="B60" s="425" t="s">
        <v>1382</v>
      </c>
      <c r="E60" s="430"/>
      <c r="H60" s="431"/>
      <c r="I60" s="431">
        <v>528925</v>
      </c>
      <c r="L60" s="431"/>
      <c r="M60" s="428"/>
      <c r="N60" s="428"/>
      <c r="T60" s="434"/>
    </row>
    <row r="61" spans="1:20" x14ac:dyDescent="0.2">
      <c r="A61" s="438" t="s">
        <v>1383</v>
      </c>
      <c r="B61" s="425">
        <v>43916</v>
      </c>
      <c r="C61" s="410" t="s">
        <v>1429</v>
      </c>
      <c r="D61" s="410">
        <v>25094770</v>
      </c>
      <c r="E61" s="430" t="s">
        <v>1430</v>
      </c>
      <c r="J61" s="431">
        <v>649573</v>
      </c>
      <c r="K61" s="431">
        <v>708045</v>
      </c>
      <c r="L61" s="431">
        <v>771779</v>
      </c>
      <c r="M61" s="428"/>
      <c r="N61" s="428"/>
      <c r="T61" s="434"/>
    </row>
    <row r="62" spans="1:20" x14ac:dyDescent="0.2">
      <c r="A62" s="438"/>
      <c r="E62" s="430"/>
      <c r="J62" s="431">
        <v>37916</v>
      </c>
      <c r="K62" s="431">
        <v>41329</v>
      </c>
      <c r="L62" s="431">
        <v>45049</v>
      </c>
      <c r="M62" s="428"/>
      <c r="N62" s="428"/>
      <c r="T62" s="434"/>
    </row>
    <row r="63" spans="1:20" x14ac:dyDescent="0.2">
      <c r="B63" s="425">
        <v>45014</v>
      </c>
      <c r="C63" s="410" t="s">
        <v>1431</v>
      </c>
      <c r="D63" s="410">
        <v>7690694</v>
      </c>
      <c r="E63" s="430" t="s">
        <v>1432</v>
      </c>
      <c r="L63" s="431"/>
      <c r="M63" s="431">
        <v>1182720</v>
      </c>
      <c r="N63" s="431">
        <v>1378820</v>
      </c>
      <c r="O63" s="431">
        <v>1437540</v>
      </c>
      <c r="P63" s="431">
        <v>1501592</v>
      </c>
      <c r="Q63" s="410" t="s">
        <v>1433</v>
      </c>
      <c r="T63" s="434"/>
    </row>
    <row r="64" spans="1:20" x14ac:dyDescent="0.2">
      <c r="A64" s="410" t="s">
        <v>1434</v>
      </c>
      <c r="B64" s="425">
        <v>43172</v>
      </c>
      <c r="C64" s="410" t="s">
        <v>1435</v>
      </c>
      <c r="D64" s="410">
        <v>3363902</v>
      </c>
      <c r="E64" s="430" t="s">
        <v>1436</v>
      </c>
      <c r="H64" s="431">
        <v>354099</v>
      </c>
      <c r="L64" s="431"/>
      <c r="M64" s="428"/>
      <c r="N64" s="428"/>
      <c r="T64" s="434"/>
    </row>
    <row r="65" spans="1:20" x14ac:dyDescent="0.2">
      <c r="B65" s="425" t="s">
        <v>1382</v>
      </c>
      <c r="E65" s="430"/>
      <c r="H65" s="431"/>
      <c r="I65" s="431">
        <v>36974</v>
      </c>
      <c r="L65" s="431"/>
      <c r="M65" s="428"/>
      <c r="N65" s="428"/>
      <c r="T65" s="434"/>
    </row>
    <row r="66" spans="1:20" ht="38.25" x14ac:dyDescent="0.2">
      <c r="A66" s="439" t="s">
        <v>1437</v>
      </c>
      <c r="B66" s="425">
        <v>43172</v>
      </c>
      <c r="C66" s="439" t="s">
        <v>1438</v>
      </c>
      <c r="D66" s="439"/>
      <c r="E66" s="430" t="s">
        <v>1439</v>
      </c>
      <c r="H66" s="431">
        <v>265720</v>
      </c>
      <c r="L66" s="431"/>
      <c r="M66" s="428"/>
      <c r="N66" s="428"/>
    </row>
    <row r="67" spans="1:20" x14ac:dyDescent="0.2">
      <c r="A67" s="439"/>
      <c r="B67" s="425" t="s">
        <v>1382</v>
      </c>
      <c r="C67" s="439"/>
      <c r="D67" s="439"/>
      <c r="E67" s="430"/>
      <c r="H67" s="431"/>
      <c r="I67" s="431">
        <v>273679</v>
      </c>
      <c r="L67" s="431"/>
      <c r="M67" s="428"/>
      <c r="N67" s="428"/>
    </row>
    <row r="68" spans="1:20" x14ac:dyDescent="0.2">
      <c r="A68" s="410" t="s">
        <v>1440</v>
      </c>
      <c r="B68" s="425">
        <v>43172</v>
      </c>
      <c r="C68" s="410" t="s">
        <v>1441</v>
      </c>
      <c r="D68" s="410">
        <v>3363941</v>
      </c>
      <c r="E68" s="430" t="s">
        <v>1442</v>
      </c>
      <c r="H68" s="431">
        <v>462120</v>
      </c>
      <c r="M68" s="431"/>
      <c r="N68" s="431"/>
      <c r="O68" s="431"/>
      <c r="P68" s="431"/>
    </row>
    <row r="69" spans="1:20" x14ac:dyDescent="0.2">
      <c r="A69" s="410" t="s">
        <v>1443</v>
      </c>
      <c r="B69" s="425">
        <v>43318</v>
      </c>
      <c r="C69" s="410" t="s">
        <v>1444</v>
      </c>
      <c r="D69" s="410">
        <v>3580209</v>
      </c>
      <c r="E69" s="430" t="s">
        <v>1445</v>
      </c>
      <c r="H69" s="431">
        <v>247890</v>
      </c>
      <c r="M69" s="431"/>
      <c r="N69" s="431"/>
      <c r="O69" s="431"/>
      <c r="P69" s="431"/>
    </row>
    <row r="70" spans="1:20" x14ac:dyDescent="0.2">
      <c r="A70" s="410" t="s">
        <v>1391</v>
      </c>
      <c r="B70" s="425" t="s">
        <v>1382</v>
      </c>
      <c r="E70" s="430" t="s">
        <v>1446</v>
      </c>
      <c r="H70" s="431"/>
      <c r="I70" s="431">
        <v>262312</v>
      </c>
      <c r="M70" s="431"/>
      <c r="N70" s="431"/>
      <c r="O70" s="431"/>
      <c r="P70" s="431"/>
    </row>
    <row r="71" spans="1:20" x14ac:dyDescent="0.2">
      <c r="B71" s="425">
        <v>43916</v>
      </c>
      <c r="C71" s="410" t="s">
        <v>1447</v>
      </c>
      <c r="D71" s="410">
        <v>4513012</v>
      </c>
      <c r="E71" s="430" t="s">
        <v>1448</v>
      </c>
      <c r="J71" s="431">
        <v>163183</v>
      </c>
      <c r="K71" s="431">
        <v>422498</v>
      </c>
      <c r="L71" s="431">
        <v>439395</v>
      </c>
    </row>
    <row r="72" spans="1:20" x14ac:dyDescent="0.2">
      <c r="B72" s="425">
        <v>45049</v>
      </c>
      <c r="C72" s="410" t="s">
        <v>1449</v>
      </c>
      <c r="D72" s="410">
        <v>7832033</v>
      </c>
      <c r="E72" s="430" t="s">
        <v>1450</v>
      </c>
      <c r="L72" s="431"/>
      <c r="M72" s="431">
        <v>487870</v>
      </c>
      <c r="N72" s="431">
        <v>503575</v>
      </c>
      <c r="O72" s="431">
        <v>519060</v>
      </c>
      <c r="P72" s="431">
        <v>534635</v>
      </c>
      <c r="Q72" s="410" t="s">
        <v>1451</v>
      </c>
    </row>
    <row r="73" spans="1:20" x14ac:dyDescent="0.2">
      <c r="L73" s="429"/>
      <c r="M73" s="429"/>
      <c r="N73" s="435"/>
      <c r="Q73" s="410" t="s">
        <v>1452</v>
      </c>
    </row>
    <row r="74" spans="1:20" x14ac:dyDescent="0.2">
      <c r="L74" s="429"/>
      <c r="M74" s="429"/>
      <c r="N74" s="435"/>
      <c r="Q74" s="410" t="s">
        <v>1453</v>
      </c>
    </row>
    <row r="76" spans="1:20" x14ac:dyDescent="0.2">
      <c r="A76" s="410" t="s">
        <v>1195</v>
      </c>
      <c r="E76" s="410" t="s">
        <v>1359</v>
      </c>
      <c r="F76" s="426">
        <f>SUM(F22:F72)</f>
        <v>4127999</v>
      </c>
      <c r="G76" s="426">
        <f t="shared" ref="G76:P76" si="0">SUM(G22:G72)</f>
        <v>4281275.6500000004</v>
      </c>
      <c r="H76" s="426">
        <f t="shared" si="0"/>
        <v>6482044.0999999996</v>
      </c>
      <c r="I76" s="426">
        <f t="shared" si="0"/>
        <v>5675775.0099999998</v>
      </c>
      <c r="J76" s="426">
        <f t="shared" si="0"/>
        <v>5393753.9900000002</v>
      </c>
      <c r="K76" s="426">
        <f t="shared" si="0"/>
        <v>5967441.3900000006</v>
      </c>
      <c r="L76" s="426">
        <f t="shared" si="0"/>
        <v>6240669.629999999</v>
      </c>
      <c r="M76" s="426">
        <f t="shared" si="0"/>
        <v>4313063</v>
      </c>
      <c r="N76" s="426">
        <f>SUM(N22:N72)</f>
        <v>4684440.0999999996</v>
      </c>
      <c r="O76" s="426">
        <f t="shared" si="0"/>
        <v>4809039.8100000005</v>
      </c>
      <c r="P76" s="426">
        <f t="shared" si="0"/>
        <v>5059577.5</v>
      </c>
    </row>
    <row r="77" spans="1:20" x14ac:dyDescent="0.2">
      <c r="A77" s="410" t="s">
        <v>1454</v>
      </c>
      <c r="E77" s="410" t="s">
        <v>1360</v>
      </c>
      <c r="F77" s="427">
        <f>F76*1.2</f>
        <v>4953598.8</v>
      </c>
      <c r="G77" s="427">
        <f t="shared" ref="G77:P77" si="1">G76*1.2</f>
        <v>5137530.78</v>
      </c>
      <c r="H77" s="427">
        <f t="shared" si="1"/>
        <v>7778452.919999999</v>
      </c>
      <c r="I77" s="427">
        <f t="shared" si="1"/>
        <v>6810930.0119999992</v>
      </c>
      <c r="J77" s="427">
        <f t="shared" si="1"/>
        <v>6472504.7879999997</v>
      </c>
      <c r="K77" s="427">
        <f t="shared" si="1"/>
        <v>7160929.6680000005</v>
      </c>
      <c r="L77" s="427">
        <f t="shared" si="1"/>
        <v>7488803.5559999989</v>
      </c>
      <c r="M77" s="428">
        <f t="shared" si="1"/>
        <v>5175675.5999999996</v>
      </c>
      <c r="N77" s="428">
        <f t="shared" si="1"/>
        <v>5621328.1199999992</v>
      </c>
      <c r="O77" s="428">
        <f t="shared" si="1"/>
        <v>5770847.7720000008</v>
      </c>
      <c r="P77" s="428">
        <f t="shared" si="1"/>
        <v>6071493</v>
      </c>
    </row>
    <row r="78" spans="1:20" x14ac:dyDescent="0.2">
      <c r="E78" s="410" t="s">
        <v>1361</v>
      </c>
      <c r="F78" s="428">
        <f>F77/1000000</f>
        <v>4.9535988</v>
      </c>
      <c r="G78" s="428">
        <f t="shared" ref="G78:L78" si="2">G77/1000000</f>
        <v>5.1375307800000005</v>
      </c>
      <c r="H78" s="428">
        <f t="shared" si="2"/>
        <v>7.7784529199999994</v>
      </c>
      <c r="I78" s="428">
        <f t="shared" si="2"/>
        <v>6.8109300119999991</v>
      </c>
      <c r="J78" s="428">
        <f t="shared" si="2"/>
        <v>6.4725047879999993</v>
      </c>
      <c r="K78" s="428">
        <f t="shared" si="2"/>
        <v>7.1609296680000005</v>
      </c>
      <c r="L78" s="428">
        <f t="shared" si="2"/>
        <v>7.4888035559999988</v>
      </c>
    </row>
    <row r="79" spans="1:20" x14ac:dyDescent="0.2">
      <c r="G79" s="410">
        <f t="shared" ref="G79:L79" si="3">G78/F78-1</f>
        <v>3.7130980409636916E-2</v>
      </c>
      <c r="H79" s="410">
        <f t="shared" si="3"/>
        <v>0.51404502534192087</v>
      </c>
      <c r="I79" s="410">
        <f t="shared" si="3"/>
        <v>-0.12438500534113928</v>
      </c>
      <c r="J79" s="410">
        <f t="shared" si="3"/>
        <v>-4.9688548172384328E-2</v>
      </c>
      <c r="K79" s="410">
        <f t="shared" si="3"/>
        <v>0.10636143232776574</v>
      </c>
      <c r="L79" s="410">
        <f t="shared" si="3"/>
        <v>4.5786497452302344E-2</v>
      </c>
    </row>
    <row r="80" spans="1:20" x14ac:dyDescent="0.2">
      <c r="G80" s="410">
        <v>0.37</v>
      </c>
      <c r="H80" s="410">
        <v>0.37</v>
      </c>
      <c r="I80" s="410">
        <v>0.37</v>
      </c>
      <c r="J80" s="410">
        <v>0.37</v>
      </c>
      <c r="K80" s="410">
        <v>0.37</v>
      </c>
      <c r="L80" s="410">
        <v>0.37</v>
      </c>
    </row>
    <row r="81" spans="1:12" x14ac:dyDescent="0.2">
      <c r="G81" s="428">
        <f>G80/G78</f>
        <v>7.2019033236818866E-2</v>
      </c>
      <c r="H81" s="428">
        <f t="shared" ref="H81:L81" si="4">H80/H78</f>
        <v>4.7567299539559342E-2</v>
      </c>
      <c r="I81" s="428">
        <f t="shared" si="4"/>
        <v>5.4324446051876425E-2</v>
      </c>
      <c r="J81" s="428">
        <f t="shared" si="4"/>
        <v>5.7164886256396236E-2</v>
      </c>
      <c r="K81" s="428">
        <f t="shared" si="4"/>
        <v>5.1669268817625257E-2</v>
      </c>
      <c r="L81" s="428">
        <f t="shared" si="4"/>
        <v>4.940709116392264E-2</v>
      </c>
    </row>
    <row r="82" spans="1:12" x14ac:dyDescent="0.2">
      <c r="L82" s="428"/>
    </row>
    <row r="85" spans="1:12" x14ac:dyDescent="0.2">
      <c r="A85" s="410" t="s">
        <v>1455</v>
      </c>
      <c r="B85" s="410" t="s">
        <v>1456</v>
      </c>
      <c r="D85" s="410" t="s">
        <v>1457</v>
      </c>
    </row>
    <row r="86" spans="1:12" x14ac:dyDescent="0.2">
      <c r="A86" s="410">
        <v>2023</v>
      </c>
      <c r="B86" s="410">
        <v>612720</v>
      </c>
      <c r="C86" s="436">
        <f>B86*1.2</f>
        <v>735264</v>
      </c>
      <c r="D86" s="410">
        <v>240</v>
      </c>
      <c r="E86" s="428">
        <f>C86/D86</f>
        <v>3063.6</v>
      </c>
    </row>
    <row r="87" spans="1:12" x14ac:dyDescent="0.2">
      <c r="A87" s="410">
        <v>2024</v>
      </c>
      <c r="B87" s="410">
        <v>783520</v>
      </c>
      <c r="C87" s="436">
        <f t="shared" ref="C87:C89" si="5">B87*1.2</f>
        <v>940224</v>
      </c>
      <c r="D87" s="410">
        <v>295</v>
      </c>
      <c r="E87" s="428">
        <f t="shared" ref="E87:E89" si="6">C87/D87</f>
        <v>3187.2</v>
      </c>
    </row>
    <row r="88" spans="1:12" x14ac:dyDescent="0.2">
      <c r="A88" s="410">
        <v>2025</v>
      </c>
      <c r="B88" s="410">
        <v>815409</v>
      </c>
      <c r="C88" s="436">
        <f t="shared" si="5"/>
        <v>978490.79999999993</v>
      </c>
      <c r="D88" s="410">
        <v>301</v>
      </c>
      <c r="E88" s="428">
        <f t="shared" si="6"/>
        <v>3250.7999999999997</v>
      </c>
    </row>
    <row r="89" spans="1:12" x14ac:dyDescent="0.2">
      <c r="A89" s="410">
        <v>2026</v>
      </c>
      <c r="B89" s="410">
        <v>851004</v>
      </c>
      <c r="C89" s="436">
        <f t="shared" si="5"/>
        <v>1021204.7999999999</v>
      </c>
      <c r="D89" s="410">
        <v>308</v>
      </c>
      <c r="E89" s="428">
        <f t="shared" si="6"/>
        <v>3315.6</v>
      </c>
    </row>
  </sheetData>
  <hyperlinks>
    <hyperlink ref="E26" r:id="rId1" xr:uid="{8701FC05-9667-41A6-B2A9-79CCEC8FAA02}"/>
    <hyperlink ref="E29" r:id="rId2" xr:uid="{DD288D0A-0E19-4EC9-BF74-55F8C3E1E872}"/>
    <hyperlink ref="E22" r:id="rId3" xr:uid="{A0A00B5E-2AF2-4D60-B0BB-AE2AB46EA64E}"/>
    <hyperlink ref="E32" r:id="rId4" xr:uid="{792F98A1-6D9A-4BBC-BF96-8A316370B74F}"/>
    <hyperlink ref="E36" r:id="rId5" xr:uid="{DB377E8D-5016-4A58-AEB4-B223C5033406}"/>
    <hyperlink ref="E38" r:id="rId6" xr:uid="{06D14A5D-3971-45DB-9095-13761AA13ABF}"/>
    <hyperlink ref="E42" r:id="rId7" xr:uid="{C15237FB-2392-4E91-AEFC-2B8B596C940D}"/>
    <hyperlink ref="E46" r:id="rId8" xr:uid="{2E146843-522B-4292-A6E6-A71AB0A642FE}"/>
    <hyperlink ref="E48" r:id="rId9" xr:uid="{073FEA65-84DE-4287-8C55-D3053EFD8455}"/>
    <hyperlink ref="E50" r:id="rId10" xr:uid="{CA59EF67-8961-4749-9ACE-6CCC1938DB59}"/>
    <hyperlink ref="E56" r:id="rId11" xr:uid="{2706581E-A886-47BF-8A69-8E5B0C7C0C51}"/>
    <hyperlink ref="E59" r:id="rId12" xr:uid="{2D45A27C-6FCE-4FD7-8ECE-9A4CE085FD15}"/>
    <hyperlink ref="E64" r:id="rId13" xr:uid="{4527AD7D-8CC0-4F36-845B-1591122BC384}"/>
    <hyperlink ref="E66" r:id="rId14" xr:uid="{5EF34301-D001-4CF5-8C0A-084DF482B7FA}"/>
    <hyperlink ref="E68" r:id="rId15" xr:uid="{2850458A-AABB-4D02-BE18-8AB1092464AC}"/>
    <hyperlink ref="E23" r:id="rId16" xr:uid="{5F73C09C-331A-4F3D-97B6-DE5BAA81D4DF}"/>
    <hyperlink ref="E31" r:id="rId17" xr:uid="{86145B2D-FA4B-4FE0-8642-A66883C2E5DF}"/>
    <hyperlink ref="E72" r:id="rId18" xr:uid="{4D0A8319-F88F-44CD-9211-7510D351DBC7}"/>
    <hyperlink ref="E35" r:id="rId19" xr:uid="{ED73CFD7-6045-412D-8C5E-67AAA603F320}"/>
    <hyperlink ref="E40" r:id="rId20" xr:uid="{97A152D2-4E12-4801-BBD0-47B83FDF7794}"/>
    <hyperlink ref="E27" r:id="rId21" xr:uid="{FC4CEADB-CFE9-48F7-9324-F64243F5DBB4}"/>
    <hyperlink ref="E63" r:id="rId22" xr:uid="{8B29183D-0450-44BC-ADCC-4F91C76A5EC9}"/>
    <hyperlink ref="E24" r:id="rId23" xr:uid="{2FF60ADD-F022-4847-A4C3-4824B51DE9F3}"/>
    <hyperlink ref="E54" r:id="rId24" xr:uid="{00964BEB-3E4B-4A7C-A477-848F11D4CACF}"/>
    <hyperlink ref="E58" r:id="rId25" xr:uid="{F5BBDCD2-A67D-4288-9CDF-FF14DFF93121}"/>
    <hyperlink ref="E61" r:id="rId26" xr:uid="{DF405244-072A-4A3E-8932-51AF78E340B6}"/>
    <hyperlink ref="E71" r:id="rId27" xr:uid="{60778C46-FABA-49ED-A158-921A89857720}"/>
    <hyperlink ref="E37" r:id="rId28" xr:uid="{C03E3974-A87E-4E8F-83B9-CF395C7EC493}"/>
    <hyperlink ref="E34" r:id="rId29" xr:uid="{36FA6B19-8167-436A-9020-951AA0925C42}"/>
    <hyperlink ref="E52" r:id="rId30" xr:uid="{31AD15D3-88F0-4E96-A9AA-0164EAE09E35}"/>
    <hyperlink ref="E44" r:id="rId31" xr:uid="{2AAE0A0A-D2EC-4B9C-9CA5-F56FC2E19C61}"/>
    <hyperlink ref="E69" r:id="rId32" xr:uid="{C849D6FD-D8ED-4348-9EFC-D97CB5F91770}"/>
    <hyperlink ref="E70" r:id="rId33" xr:uid="{2C9B7EFF-C5A4-4E16-BC4A-06ADD08B053C}"/>
  </hyperlinks>
  <pageMargins left="0.7" right="0.7" top="0.75" bottom="0.75" header="0.3" footer="0.3"/>
  <drawing r:id="rId3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6310A-BDE9-48EF-93B0-7F61B2F88CFB}">
  <dimension ref="A1:P120"/>
  <sheetViews>
    <sheetView zoomScaleNormal="100" workbookViewId="0"/>
  </sheetViews>
  <sheetFormatPr defaultColWidth="9.140625" defaultRowHeight="12.75" x14ac:dyDescent="0.2"/>
  <cols>
    <col min="1" max="1" width="21.28515625" style="270" customWidth="1"/>
    <col min="2" max="4" width="9.28515625" style="270" bestFit="1" customWidth="1"/>
    <col min="5" max="5" width="10.5703125" style="270" customWidth="1"/>
    <col min="6" max="8" width="9.28515625" style="270" bestFit="1" customWidth="1"/>
    <col min="9" max="9" width="11.140625" style="270" customWidth="1"/>
    <col min="10" max="10" width="10.5703125" style="270" bestFit="1" customWidth="1"/>
    <col min="11" max="13" width="11.5703125" style="270" customWidth="1"/>
    <col min="14" max="14" width="10.5703125" style="270" bestFit="1" customWidth="1"/>
    <col min="15" max="16384" width="9.140625" style="270"/>
  </cols>
  <sheetData>
    <row r="1" spans="1:14" x14ac:dyDescent="0.2">
      <c r="A1" s="17" t="s">
        <v>69</v>
      </c>
    </row>
    <row r="2" spans="1:14" x14ac:dyDescent="0.2">
      <c r="A2" s="270" t="s">
        <v>432</v>
      </c>
      <c r="B2" s="270" t="s">
        <v>1458</v>
      </c>
    </row>
    <row r="4" spans="1:14" x14ac:dyDescent="0.2">
      <c r="A4" s="409"/>
      <c r="B4" s="409">
        <v>2009</v>
      </c>
      <c r="C4" s="409">
        <v>2010</v>
      </c>
      <c r="D4" s="409">
        <v>2011</v>
      </c>
      <c r="E4" s="409">
        <v>2012</v>
      </c>
      <c r="F4" s="409">
        <v>2013</v>
      </c>
      <c r="G4" s="409">
        <v>2014</v>
      </c>
      <c r="H4" s="409">
        <v>2015</v>
      </c>
      <c r="I4" s="409">
        <v>2016</v>
      </c>
      <c r="J4" s="409">
        <v>2017</v>
      </c>
      <c r="K4" s="409">
        <v>2018</v>
      </c>
      <c r="L4" s="409">
        <v>2019</v>
      </c>
      <c r="M4" s="409">
        <v>2020</v>
      </c>
      <c r="N4" s="409">
        <v>2021</v>
      </c>
    </row>
    <row r="5" spans="1:14" x14ac:dyDescent="0.2">
      <c r="A5" s="270" t="s">
        <v>1459</v>
      </c>
      <c r="B5" s="270">
        <v>960154</v>
      </c>
      <c r="C5" s="270">
        <v>1080451</v>
      </c>
      <c r="D5" s="270">
        <v>1305179</v>
      </c>
      <c r="E5" s="270">
        <v>1352975</v>
      </c>
      <c r="F5" s="270">
        <v>1366468</v>
      </c>
      <c r="G5" s="270">
        <v>1161781</v>
      </c>
      <c r="H5" s="270">
        <v>1643513</v>
      </c>
      <c r="I5" s="270">
        <v>1517636</v>
      </c>
      <c r="J5" s="270">
        <v>1130233</v>
      </c>
      <c r="K5" s="270">
        <v>1807204</v>
      </c>
      <c r="L5" s="270">
        <v>1545024</v>
      </c>
      <c r="M5" s="270">
        <v>1824956</v>
      </c>
      <c r="N5" s="270">
        <v>1969383</v>
      </c>
    </row>
    <row r="6" spans="1:14" x14ac:dyDescent="0.2">
      <c r="A6" s="270" t="s">
        <v>1460</v>
      </c>
      <c r="B6" s="270">
        <v>519721</v>
      </c>
      <c r="C6" s="270">
        <v>848537</v>
      </c>
      <c r="D6" s="270">
        <v>976230</v>
      </c>
      <c r="E6" s="270">
        <v>1019968</v>
      </c>
      <c r="F6" s="270">
        <v>1261230</v>
      </c>
      <c r="G6" s="270">
        <v>1205194</v>
      </c>
      <c r="H6" s="270">
        <v>1069690</v>
      </c>
      <c r="I6" s="270">
        <v>1445014</v>
      </c>
      <c r="J6" s="270">
        <v>1796154</v>
      </c>
      <c r="K6" s="270">
        <v>2177566</v>
      </c>
      <c r="L6" s="270">
        <v>2171741</v>
      </c>
      <c r="M6" s="270">
        <v>2471385</v>
      </c>
      <c r="N6" s="270">
        <v>1704796</v>
      </c>
    </row>
    <row r="17" spans="1:14" x14ac:dyDescent="0.2">
      <c r="A17" s="265" t="s">
        <v>233</v>
      </c>
    </row>
    <row r="18" spans="1:14" x14ac:dyDescent="0.2">
      <c r="B18" s="442">
        <v>2009</v>
      </c>
      <c r="C18" s="442">
        <v>2010</v>
      </c>
      <c r="D18" s="442">
        <v>2011</v>
      </c>
      <c r="E18" s="442">
        <v>2012</v>
      </c>
      <c r="F18" s="442">
        <v>2013</v>
      </c>
      <c r="G18" s="442">
        <v>2014</v>
      </c>
      <c r="H18" s="442">
        <v>2015</v>
      </c>
      <c r="I18" s="442">
        <v>2016</v>
      </c>
      <c r="J18" s="443">
        <v>2017</v>
      </c>
      <c r="K18" s="443">
        <v>2018</v>
      </c>
      <c r="L18" s="443">
        <v>2019</v>
      </c>
      <c r="M18" s="443">
        <v>2020</v>
      </c>
      <c r="N18" s="443">
        <v>2021</v>
      </c>
    </row>
    <row r="19" spans="1:14" x14ac:dyDescent="0.2">
      <c r="A19" s="270" t="s">
        <v>1461</v>
      </c>
      <c r="B19" s="442">
        <v>13192</v>
      </c>
      <c r="C19" s="442">
        <v>14654</v>
      </c>
      <c r="D19" s="444">
        <v>15306</v>
      </c>
      <c r="E19" s="444">
        <v>18654</v>
      </c>
      <c r="F19" s="444">
        <v>18319</v>
      </c>
      <c r="G19" s="444">
        <v>17943</v>
      </c>
      <c r="H19" s="444">
        <v>19922</v>
      </c>
      <c r="I19" s="444">
        <v>16693</v>
      </c>
      <c r="J19" s="445">
        <v>20728</v>
      </c>
      <c r="K19" s="445">
        <v>15019</v>
      </c>
      <c r="L19" s="445">
        <v>15260</v>
      </c>
      <c r="M19" s="445">
        <v>7526</v>
      </c>
      <c r="N19" s="445"/>
    </row>
    <row r="20" spans="1:14" x14ac:dyDescent="0.2">
      <c r="A20" s="270" t="s">
        <v>1462</v>
      </c>
      <c r="B20" s="444">
        <v>16330</v>
      </c>
      <c r="C20" s="444">
        <v>66737</v>
      </c>
      <c r="D20" s="444">
        <v>71078</v>
      </c>
      <c r="E20" s="444">
        <v>81200</v>
      </c>
      <c r="F20" s="444">
        <v>94714</v>
      </c>
      <c r="G20" s="444">
        <v>88567</v>
      </c>
      <c r="H20" s="444">
        <v>85020</v>
      </c>
      <c r="I20" s="444"/>
      <c r="J20" s="446"/>
      <c r="K20" s="444">
        <f>37739*2</f>
        <v>75478</v>
      </c>
      <c r="L20" s="447">
        <v>102460</v>
      </c>
      <c r="M20" s="447">
        <v>101072</v>
      </c>
      <c r="N20" s="447"/>
    </row>
    <row r="21" spans="1:14" x14ac:dyDescent="0.2">
      <c r="A21" s="270" t="s">
        <v>1463</v>
      </c>
      <c r="B21" s="444">
        <v>25416</v>
      </c>
      <c r="C21" s="444">
        <v>26840</v>
      </c>
      <c r="D21" s="444">
        <v>27338</v>
      </c>
      <c r="E21" s="444">
        <v>32605</v>
      </c>
      <c r="F21" s="444">
        <v>29609</v>
      </c>
      <c r="G21" s="444">
        <v>14126</v>
      </c>
      <c r="H21" s="444">
        <v>103750</v>
      </c>
      <c r="I21" s="444">
        <v>82010</v>
      </c>
      <c r="J21" s="444">
        <v>74860</v>
      </c>
      <c r="K21" s="444">
        <v>80954</v>
      </c>
      <c r="L21" s="444">
        <v>78216</v>
      </c>
      <c r="M21" s="444">
        <v>77960</v>
      </c>
      <c r="N21" s="444"/>
    </row>
    <row r="22" spans="1:14" x14ac:dyDescent="0.2">
      <c r="A22" s="270" t="s">
        <v>1464</v>
      </c>
      <c r="B22" s="444">
        <v>72395</v>
      </c>
      <c r="C22" s="444">
        <v>60817</v>
      </c>
      <c r="D22" s="444">
        <v>118738</v>
      </c>
      <c r="E22" s="444">
        <v>123889</v>
      </c>
      <c r="F22" s="444">
        <v>109013</v>
      </c>
      <c r="G22" s="444">
        <v>99722</v>
      </c>
      <c r="H22" s="444">
        <v>97565</v>
      </c>
      <c r="I22" s="444">
        <v>124507</v>
      </c>
      <c r="J22" s="448">
        <v>116497</v>
      </c>
      <c r="K22" s="448">
        <v>108576</v>
      </c>
      <c r="L22" s="448"/>
      <c r="M22" s="448">
        <v>85614</v>
      </c>
      <c r="N22" s="448">
        <v>113109</v>
      </c>
    </row>
    <row r="23" spans="1:14" x14ac:dyDescent="0.2">
      <c r="A23" s="270" t="s">
        <v>1465</v>
      </c>
      <c r="B23" s="444">
        <v>646948</v>
      </c>
      <c r="C23" s="444">
        <v>712115</v>
      </c>
      <c r="D23" s="444">
        <v>807545</v>
      </c>
      <c r="E23" s="444">
        <v>959152</v>
      </c>
      <c r="F23" s="444">
        <v>961711</v>
      </c>
      <c r="G23" s="444">
        <v>941423</v>
      </c>
      <c r="H23" s="444">
        <v>1028207</v>
      </c>
      <c r="I23" s="444">
        <v>951767</v>
      </c>
      <c r="J23" s="449">
        <v>622859</v>
      </c>
      <c r="K23" s="449">
        <v>1142365</v>
      </c>
      <c r="L23" s="449">
        <v>884482</v>
      </c>
      <c r="M23" s="449">
        <v>967946</v>
      </c>
      <c r="N23" s="449">
        <v>1181317</v>
      </c>
    </row>
    <row r="24" spans="1:14" x14ac:dyDescent="0.2">
      <c r="A24" s="270" t="s">
        <v>1466</v>
      </c>
      <c r="B24" s="444">
        <v>72425</v>
      </c>
      <c r="C24" s="444">
        <v>329305</v>
      </c>
      <c r="D24" s="444">
        <v>367191</v>
      </c>
      <c r="E24" s="444">
        <v>419952</v>
      </c>
      <c r="F24" s="444">
        <v>598686</v>
      </c>
      <c r="G24" s="444">
        <v>658454</v>
      </c>
      <c r="H24" s="444">
        <v>676048</v>
      </c>
      <c r="I24" s="444">
        <v>754918</v>
      </c>
      <c r="J24" s="444">
        <v>717124</v>
      </c>
      <c r="K24" s="444">
        <v>764508</v>
      </c>
      <c r="L24" s="444">
        <v>857499</v>
      </c>
      <c r="M24" s="444">
        <v>970024</v>
      </c>
      <c r="N24" s="444">
        <v>827116</v>
      </c>
    </row>
    <row r="25" spans="1:14" x14ac:dyDescent="0.2">
      <c r="A25" s="270" t="s">
        <v>1467</v>
      </c>
      <c r="B25" s="444">
        <v>108189</v>
      </c>
      <c r="C25" s="444">
        <v>112276</v>
      </c>
      <c r="D25" s="444">
        <v>103362</v>
      </c>
      <c r="E25" s="444" t="s">
        <v>1468</v>
      </c>
      <c r="F25" s="444">
        <v>153102</v>
      </c>
      <c r="G25" s="444"/>
      <c r="H25" s="444">
        <v>160837</v>
      </c>
      <c r="I25" s="444">
        <v>182692</v>
      </c>
      <c r="J25" s="449">
        <v>162803</v>
      </c>
      <c r="K25" s="449">
        <v>234011</v>
      </c>
      <c r="L25" s="449">
        <v>200443</v>
      </c>
      <c r="M25" s="449">
        <v>266504</v>
      </c>
      <c r="N25" s="449">
        <v>295054</v>
      </c>
    </row>
    <row r="26" spans="1:14" x14ac:dyDescent="0.2">
      <c r="A26" s="270" t="s">
        <v>1469</v>
      </c>
      <c r="B26" s="444">
        <v>12005</v>
      </c>
      <c r="C26" s="444">
        <v>22082</v>
      </c>
      <c r="D26" s="444">
        <v>21881</v>
      </c>
      <c r="E26" s="444" t="s">
        <v>1468</v>
      </c>
      <c r="F26" s="444">
        <v>70675</v>
      </c>
      <c r="G26" s="444"/>
      <c r="H26" s="444">
        <v>124830</v>
      </c>
      <c r="I26" s="444">
        <v>146435</v>
      </c>
      <c r="J26" s="449">
        <v>144996</v>
      </c>
      <c r="K26" s="449">
        <v>533637</v>
      </c>
      <c r="L26" s="449">
        <v>778520</v>
      </c>
      <c r="M26" s="449">
        <v>323344</v>
      </c>
      <c r="N26" s="449">
        <v>696569</v>
      </c>
    </row>
    <row r="27" spans="1:14" x14ac:dyDescent="0.2">
      <c r="A27" s="270" t="s">
        <v>1470</v>
      </c>
      <c r="L27" s="444">
        <v>79666</v>
      </c>
      <c r="M27" s="444">
        <v>106733</v>
      </c>
      <c r="N27" s="444">
        <v>139272</v>
      </c>
    </row>
    <row r="28" spans="1:14" x14ac:dyDescent="0.2">
      <c r="A28" s="270" t="s">
        <v>1471</v>
      </c>
      <c r="B28" s="444">
        <v>77684</v>
      </c>
      <c r="C28" s="444">
        <v>87012</v>
      </c>
      <c r="D28" s="444">
        <v>161812</v>
      </c>
      <c r="E28" s="444">
        <v>137475</v>
      </c>
      <c r="F28" s="442"/>
      <c r="G28" s="442"/>
      <c r="H28" s="444">
        <v>148212</v>
      </c>
      <c r="I28" s="444">
        <v>159967</v>
      </c>
      <c r="J28" s="444">
        <v>132486</v>
      </c>
      <c r="K28" s="444">
        <v>150801</v>
      </c>
      <c r="L28" s="444">
        <v>184497</v>
      </c>
      <c r="M28" s="444">
        <v>211601</v>
      </c>
      <c r="N28" s="444">
        <v>240631</v>
      </c>
    </row>
    <row r="29" spans="1:14" x14ac:dyDescent="0.2">
      <c r="A29" s="270" t="s">
        <v>1472</v>
      </c>
      <c r="B29" s="444">
        <v>43871</v>
      </c>
      <c r="C29" s="444">
        <v>51647</v>
      </c>
      <c r="D29" s="444">
        <v>93368</v>
      </c>
      <c r="E29" s="444">
        <v>96748</v>
      </c>
      <c r="F29" s="444">
        <v>94458</v>
      </c>
      <c r="G29" s="444">
        <v>88901</v>
      </c>
      <c r="H29" s="444">
        <v>64359</v>
      </c>
      <c r="I29" s="444">
        <v>93765</v>
      </c>
      <c r="J29" s="444">
        <v>90164</v>
      </c>
      <c r="K29" s="444">
        <v>130138</v>
      </c>
      <c r="L29" s="444">
        <v>124177</v>
      </c>
      <c r="M29" s="444">
        <v>134527</v>
      </c>
      <c r="N29" s="444">
        <v>64844</v>
      </c>
    </row>
    <row r="30" spans="1:14" x14ac:dyDescent="0.2">
      <c r="A30" s="270" t="s">
        <v>1473</v>
      </c>
      <c r="B30" s="444">
        <v>5807</v>
      </c>
      <c r="C30" s="444">
        <v>7416</v>
      </c>
      <c r="D30" s="444">
        <v>6629</v>
      </c>
      <c r="E30" s="444">
        <v>5946</v>
      </c>
      <c r="F30" s="444">
        <v>7150</v>
      </c>
      <c r="G30" s="444">
        <v>6684</v>
      </c>
      <c r="H30" s="444">
        <v>5431</v>
      </c>
      <c r="I30" s="444">
        <v>543</v>
      </c>
      <c r="J30" s="442">
        <v>39</v>
      </c>
      <c r="K30" s="444">
        <v>3751</v>
      </c>
      <c r="L30" s="444">
        <v>4828</v>
      </c>
      <c r="M30" s="444">
        <v>2791</v>
      </c>
      <c r="N30" s="444">
        <v>1628</v>
      </c>
    </row>
    <row r="31" spans="1:14" x14ac:dyDescent="0.2">
      <c r="A31" s="270" t="s">
        <v>1474</v>
      </c>
      <c r="B31" s="444">
        <v>16524</v>
      </c>
      <c r="C31" s="444">
        <v>16413</v>
      </c>
      <c r="D31" s="444">
        <v>16865</v>
      </c>
      <c r="E31" s="444">
        <v>18798</v>
      </c>
      <c r="F31" s="444">
        <v>30505</v>
      </c>
      <c r="G31" s="444">
        <v>36945</v>
      </c>
      <c r="H31" s="444">
        <v>29517</v>
      </c>
      <c r="I31" s="444">
        <v>4731</v>
      </c>
      <c r="J31" s="442">
        <v>744</v>
      </c>
      <c r="K31" s="444">
        <v>99738</v>
      </c>
      <c r="L31" s="444">
        <v>87694</v>
      </c>
      <c r="M31" s="444">
        <v>62846</v>
      </c>
      <c r="N31" s="444">
        <v>52029</v>
      </c>
    </row>
    <row r="32" spans="1:14" x14ac:dyDescent="0.2">
      <c r="A32" s="270" t="s">
        <v>1475</v>
      </c>
      <c r="B32" s="444">
        <v>381094</v>
      </c>
      <c r="C32" s="444">
        <v>443756</v>
      </c>
      <c r="D32" s="444">
        <v>492177</v>
      </c>
      <c r="E32" s="444">
        <v>478524</v>
      </c>
      <c r="F32" s="444">
        <v>530431</v>
      </c>
      <c r="G32" s="444">
        <v>414210</v>
      </c>
      <c r="H32" s="444">
        <v>294335</v>
      </c>
      <c r="I32" s="444">
        <v>591057</v>
      </c>
      <c r="J32" s="444">
        <v>988083</v>
      </c>
      <c r="K32" s="444">
        <v>1179431</v>
      </c>
      <c r="L32" s="444">
        <v>1097543</v>
      </c>
      <c r="M32" s="444">
        <v>1301197</v>
      </c>
      <c r="N32" s="444">
        <v>759179</v>
      </c>
    </row>
    <row r="34" spans="1:14" x14ac:dyDescent="0.2">
      <c r="A34" s="270" t="s">
        <v>1476</v>
      </c>
      <c r="B34" s="442">
        <v>2009</v>
      </c>
      <c r="C34" s="442">
        <v>2010</v>
      </c>
      <c r="D34" s="442">
        <v>2011</v>
      </c>
      <c r="E34" s="442">
        <v>2012</v>
      </c>
      <c r="F34" s="442">
        <v>2013</v>
      </c>
      <c r="G34" s="442">
        <v>2014</v>
      </c>
      <c r="H34" s="442">
        <v>2015</v>
      </c>
      <c r="I34" s="442">
        <v>2016</v>
      </c>
      <c r="J34" s="443">
        <v>2017</v>
      </c>
      <c r="K34" s="443">
        <v>2018</v>
      </c>
      <c r="L34" s="443">
        <v>2019</v>
      </c>
      <c r="M34" s="443">
        <v>2020</v>
      </c>
      <c r="N34" s="443">
        <v>2021</v>
      </c>
    </row>
    <row r="35" spans="1:14" x14ac:dyDescent="0.2">
      <c r="A35" s="270" t="s">
        <v>1461</v>
      </c>
      <c r="B35" s="442">
        <f>B19/$B19*100</f>
        <v>100</v>
      </c>
      <c r="C35" s="442">
        <f t="shared" ref="C35:M35" si="0">C19/$B$19*100</f>
        <v>111.08247422680412</v>
      </c>
      <c r="D35" s="442">
        <f t="shared" si="0"/>
        <v>116.02486355366889</v>
      </c>
      <c r="E35" s="442">
        <f t="shared" si="0"/>
        <v>141.40388114008491</v>
      </c>
      <c r="F35" s="442">
        <f t="shared" si="0"/>
        <v>138.86446331109764</v>
      </c>
      <c r="G35" s="442">
        <f t="shared" si="0"/>
        <v>136.01425106124924</v>
      </c>
      <c r="H35" s="442">
        <f t="shared" si="0"/>
        <v>151.01576713159491</v>
      </c>
      <c r="I35" s="442">
        <f t="shared" si="0"/>
        <v>126.538811400849</v>
      </c>
      <c r="J35" s="442">
        <f t="shared" si="0"/>
        <v>157.12553062462098</v>
      </c>
      <c r="K35" s="442">
        <f t="shared" si="0"/>
        <v>113.84930260764099</v>
      </c>
      <c r="L35" s="442">
        <f t="shared" si="0"/>
        <v>115.67616737416617</v>
      </c>
      <c r="M35" s="442">
        <f t="shared" si="0"/>
        <v>57.04972710733778</v>
      </c>
      <c r="N35" s="442"/>
    </row>
    <row r="36" spans="1:14" x14ac:dyDescent="0.2">
      <c r="A36" s="270" t="s">
        <v>1462</v>
      </c>
      <c r="B36" s="442">
        <f t="shared" ref="B36:N42" si="1">B20/$B20*100</f>
        <v>100</v>
      </c>
      <c r="C36" s="442">
        <f>C20/$B20*100</f>
        <v>408.677281077771</v>
      </c>
      <c r="D36" s="442">
        <f t="shared" si="1"/>
        <v>435.26025719534596</v>
      </c>
      <c r="E36" s="442">
        <f t="shared" si="1"/>
        <v>497.24433557868952</v>
      </c>
      <c r="F36" s="442">
        <f t="shared" si="1"/>
        <v>580</v>
      </c>
      <c r="G36" s="442">
        <f t="shared" si="1"/>
        <v>542.35762400489898</v>
      </c>
      <c r="H36" s="442">
        <f t="shared" si="1"/>
        <v>520.63686466625848</v>
      </c>
      <c r="I36" s="442"/>
      <c r="J36" s="442"/>
      <c r="K36" s="442">
        <f t="shared" si="1"/>
        <v>462.20453153704835</v>
      </c>
      <c r="L36" s="442">
        <f t="shared" si="1"/>
        <v>627.43417023882421</v>
      </c>
      <c r="M36" s="442">
        <f t="shared" si="1"/>
        <v>618.93447642375997</v>
      </c>
      <c r="N36" s="442"/>
    </row>
    <row r="37" spans="1:14" x14ac:dyDescent="0.2">
      <c r="A37" s="270" t="s">
        <v>1463</v>
      </c>
      <c r="B37" s="442">
        <f t="shared" si="1"/>
        <v>100</v>
      </c>
      <c r="C37" s="442">
        <f t="shared" si="1"/>
        <v>105.60276990871891</v>
      </c>
      <c r="D37" s="442">
        <f t="shared" si="1"/>
        <v>107.56216556499842</v>
      </c>
      <c r="E37" s="442">
        <f t="shared" si="1"/>
        <v>128.28533207428393</v>
      </c>
      <c r="F37" s="442">
        <f t="shared" si="1"/>
        <v>116.49748190116462</v>
      </c>
      <c r="G37" s="442">
        <f t="shared" si="1"/>
        <v>55.579162732137235</v>
      </c>
      <c r="H37" s="442">
        <f t="shared" si="1"/>
        <v>408.20742839156435</v>
      </c>
      <c r="I37" s="442">
        <f t="shared" si="1"/>
        <v>322.67075857727417</v>
      </c>
      <c r="J37" s="442">
        <f t="shared" si="1"/>
        <v>294.53887315077117</v>
      </c>
      <c r="K37" s="442">
        <f t="shared" si="1"/>
        <v>318.51589549889832</v>
      </c>
      <c r="L37" s="442">
        <f t="shared" si="1"/>
        <v>307.74315391879134</v>
      </c>
      <c r="M37" s="442">
        <f t="shared" si="1"/>
        <v>306.73591438463961</v>
      </c>
      <c r="N37" s="442"/>
    </row>
    <row r="38" spans="1:14" x14ac:dyDescent="0.2">
      <c r="A38" s="270" t="s">
        <v>1464</v>
      </c>
      <c r="B38" s="442">
        <f t="shared" si="1"/>
        <v>100</v>
      </c>
      <c r="C38" s="442">
        <f t="shared" si="1"/>
        <v>84.007182816492858</v>
      </c>
      <c r="D38" s="442">
        <f t="shared" si="1"/>
        <v>164.01408937081291</v>
      </c>
      <c r="E38" s="442">
        <f t="shared" si="1"/>
        <v>171.12922163132814</v>
      </c>
      <c r="F38" s="442">
        <f t="shared" si="1"/>
        <v>150.58084121831618</v>
      </c>
      <c r="G38" s="442">
        <f t="shared" si="1"/>
        <v>137.74708198079978</v>
      </c>
      <c r="H38" s="442">
        <f t="shared" si="1"/>
        <v>134.76759444713034</v>
      </c>
      <c r="I38" s="442">
        <f t="shared" si="1"/>
        <v>171.98287174528627</v>
      </c>
      <c r="J38" s="442">
        <f t="shared" si="1"/>
        <v>160.91857172456662</v>
      </c>
      <c r="K38" s="442">
        <f t="shared" si="1"/>
        <v>149.97720837074385</v>
      </c>
      <c r="L38" s="442"/>
      <c r="M38" s="442">
        <f t="shared" si="1"/>
        <v>118.25954831134746</v>
      </c>
      <c r="N38" s="442">
        <f t="shared" si="1"/>
        <v>156.23869051730094</v>
      </c>
    </row>
    <row r="39" spans="1:14" x14ac:dyDescent="0.2">
      <c r="A39" s="270" t="s">
        <v>1465</v>
      </c>
      <c r="B39" s="442">
        <f t="shared" si="1"/>
        <v>100</v>
      </c>
      <c r="C39" s="442">
        <f t="shared" si="1"/>
        <v>110.07298886463828</v>
      </c>
      <c r="D39" s="442">
        <f t="shared" si="1"/>
        <v>124.82378800150862</v>
      </c>
      <c r="E39" s="442">
        <f t="shared" si="1"/>
        <v>148.25797436579137</v>
      </c>
      <c r="F39" s="442">
        <f t="shared" si="1"/>
        <v>148.65352393082597</v>
      </c>
      <c r="G39" s="442">
        <f t="shared" si="1"/>
        <v>145.51756864539345</v>
      </c>
      <c r="H39" s="442">
        <f t="shared" si="1"/>
        <v>158.93193888844235</v>
      </c>
      <c r="I39" s="442">
        <f t="shared" si="1"/>
        <v>147.11646067380994</v>
      </c>
      <c r="J39" s="442">
        <f t="shared" si="1"/>
        <v>96.276516814334371</v>
      </c>
      <c r="K39" s="442">
        <f t="shared" si="1"/>
        <v>176.57756110228334</v>
      </c>
      <c r="L39" s="442">
        <f t="shared" si="1"/>
        <v>136.71608846460612</v>
      </c>
      <c r="M39" s="442">
        <f t="shared" si="1"/>
        <v>149.61727990503101</v>
      </c>
      <c r="N39" s="442">
        <f t="shared" si="1"/>
        <v>182.5984468612624</v>
      </c>
    </row>
    <row r="40" spans="1:14" x14ac:dyDescent="0.2">
      <c r="A40" s="270" t="s">
        <v>1466</v>
      </c>
      <c r="B40" s="442">
        <f t="shared" si="1"/>
        <v>100</v>
      </c>
      <c r="C40" s="442">
        <f t="shared" si="1"/>
        <v>454.68415602347261</v>
      </c>
      <c r="D40" s="442">
        <f t="shared" si="1"/>
        <v>506.99482222989297</v>
      </c>
      <c r="E40" s="442">
        <f t="shared" si="1"/>
        <v>579.84397652744212</v>
      </c>
      <c r="F40" s="442">
        <f t="shared" si="1"/>
        <v>826.62892647566457</v>
      </c>
      <c r="G40" s="442">
        <f t="shared" si="1"/>
        <v>909.15291681049359</v>
      </c>
      <c r="H40" s="442">
        <f t="shared" si="1"/>
        <v>933.44563341387641</v>
      </c>
      <c r="I40" s="442">
        <f t="shared" si="1"/>
        <v>1042.3444943044528</v>
      </c>
      <c r="J40" s="442">
        <f t="shared" si="1"/>
        <v>990.16085605799105</v>
      </c>
      <c r="K40" s="442">
        <f t="shared" si="1"/>
        <v>1055.5857783914394</v>
      </c>
      <c r="L40" s="442">
        <f t="shared" si="1"/>
        <v>1183.9820503969622</v>
      </c>
      <c r="M40" s="442">
        <f t="shared" si="1"/>
        <v>1339.34967207456</v>
      </c>
      <c r="N40" s="442">
        <f t="shared" si="1"/>
        <v>1142.0310666206422</v>
      </c>
    </row>
    <row r="41" spans="1:14" x14ac:dyDescent="0.2">
      <c r="A41" s="270" t="s">
        <v>1467</v>
      </c>
      <c r="B41" s="442">
        <f t="shared" si="1"/>
        <v>100</v>
      </c>
      <c r="C41" s="442">
        <f t="shared" si="1"/>
        <v>103.7776483746037</v>
      </c>
      <c r="D41" s="442">
        <f t="shared" si="1"/>
        <v>95.538363419571297</v>
      </c>
      <c r="E41" s="442"/>
      <c r="F41" s="442">
        <f t="shared" si="1"/>
        <v>141.51346255164574</v>
      </c>
      <c r="G41" s="442"/>
      <c r="H41" s="442">
        <f t="shared" si="1"/>
        <v>148.66298791928941</v>
      </c>
      <c r="I41" s="442">
        <f t="shared" si="1"/>
        <v>168.86374770078291</v>
      </c>
      <c r="J41" s="442">
        <f t="shared" si="1"/>
        <v>150.48017820665686</v>
      </c>
      <c r="K41" s="442">
        <f t="shared" si="1"/>
        <v>216.29832977474607</v>
      </c>
      <c r="L41" s="442">
        <f t="shared" si="1"/>
        <v>185.27114586510643</v>
      </c>
      <c r="M41" s="442">
        <f t="shared" si="1"/>
        <v>246.3318821691669</v>
      </c>
      <c r="N41" s="442">
        <f t="shared" si="1"/>
        <v>272.72088659660409</v>
      </c>
    </row>
    <row r="42" spans="1:14" x14ac:dyDescent="0.2">
      <c r="A42" s="270" t="s">
        <v>1469</v>
      </c>
      <c r="B42" s="442">
        <f t="shared" si="1"/>
        <v>100</v>
      </c>
      <c r="C42" s="442">
        <f t="shared" si="1"/>
        <v>183.94002498958767</v>
      </c>
      <c r="D42" s="442">
        <f t="shared" si="1"/>
        <v>182.26572261557686</v>
      </c>
      <c r="E42" s="442"/>
      <c r="F42" s="442">
        <f t="shared" si="1"/>
        <v>588.71303623490212</v>
      </c>
      <c r="G42" s="442"/>
      <c r="H42" s="442">
        <f t="shared" si="1"/>
        <v>1039.8167430237399</v>
      </c>
      <c r="I42" s="442">
        <f t="shared" si="1"/>
        <v>1219.7834235735111</v>
      </c>
      <c r="J42" s="442">
        <f t="shared" si="1"/>
        <v>1207.7967513536028</v>
      </c>
      <c r="K42" s="442">
        <f t="shared" si="1"/>
        <v>4445.1228654727192</v>
      </c>
      <c r="L42" s="442">
        <f>L26/$B26*100</f>
        <v>6484.9645980841315</v>
      </c>
      <c r="M42" s="442">
        <f t="shared" si="1"/>
        <v>2693.4110787172012</v>
      </c>
      <c r="N42" s="442">
        <f t="shared" si="1"/>
        <v>5802.3240316534775</v>
      </c>
    </row>
    <row r="43" spans="1:14" x14ac:dyDescent="0.2">
      <c r="A43" s="270" t="s">
        <v>1471</v>
      </c>
      <c r="B43" s="442">
        <f t="shared" ref="B43:N47" si="2">B28/$B28*100</f>
        <v>100</v>
      </c>
      <c r="C43" s="442">
        <f t="shared" si="2"/>
        <v>112.00762061685805</v>
      </c>
      <c r="D43" s="442">
        <f t="shared" si="2"/>
        <v>208.29514443128571</v>
      </c>
      <c r="E43" s="442">
        <f t="shared" si="2"/>
        <v>176.96694299984551</v>
      </c>
      <c r="F43" s="442"/>
      <c r="G43" s="442"/>
      <c r="H43" s="442">
        <f t="shared" si="2"/>
        <v>190.78832191957162</v>
      </c>
      <c r="I43" s="442">
        <f t="shared" si="2"/>
        <v>205.92013799495393</v>
      </c>
      <c r="J43" s="442">
        <f t="shared" si="2"/>
        <v>170.54477112404098</v>
      </c>
      <c r="K43" s="442">
        <f t="shared" si="2"/>
        <v>194.12105452860305</v>
      </c>
      <c r="L43" s="442">
        <f t="shared" si="2"/>
        <v>237.49678183409713</v>
      </c>
      <c r="M43" s="442">
        <f t="shared" si="2"/>
        <v>272.38684928685444</v>
      </c>
      <c r="N43" s="442">
        <f t="shared" si="2"/>
        <v>309.75619175119715</v>
      </c>
    </row>
    <row r="44" spans="1:14" x14ac:dyDescent="0.2">
      <c r="A44" s="270" t="s">
        <v>1472</v>
      </c>
      <c r="B44" s="442">
        <f t="shared" si="2"/>
        <v>100</v>
      </c>
      <c r="C44" s="442">
        <f t="shared" si="2"/>
        <v>117.72469284949054</v>
      </c>
      <c r="D44" s="442">
        <f t="shared" si="2"/>
        <v>212.82396115885209</v>
      </c>
      <c r="E44" s="442">
        <f t="shared" si="2"/>
        <v>220.52836725855349</v>
      </c>
      <c r="F44" s="442">
        <f t="shared" si="2"/>
        <v>215.30851815550136</v>
      </c>
      <c r="G44" s="442">
        <f t="shared" si="2"/>
        <v>202.64183629276741</v>
      </c>
      <c r="H44" s="442">
        <f t="shared" si="2"/>
        <v>146.70055389665154</v>
      </c>
      <c r="I44" s="442">
        <f t="shared" si="2"/>
        <v>213.72888696405371</v>
      </c>
      <c r="J44" s="442">
        <f t="shared" si="2"/>
        <v>205.52073123475645</v>
      </c>
      <c r="K44" s="442">
        <f t="shared" si="2"/>
        <v>296.63787011921318</v>
      </c>
      <c r="L44" s="442">
        <f t="shared" si="2"/>
        <v>283.05030658065692</v>
      </c>
      <c r="M44" s="442">
        <f t="shared" si="2"/>
        <v>306.64220099838161</v>
      </c>
      <c r="N44" s="442">
        <f t="shared" si="2"/>
        <v>147.80606778965603</v>
      </c>
    </row>
    <row r="45" spans="1:14" x14ac:dyDescent="0.2">
      <c r="A45" s="270" t="s">
        <v>1473</v>
      </c>
      <c r="B45" s="442">
        <f t="shared" si="2"/>
        <v>100</v>
      </c>
      <c r="C45" s="442">
        <f t="shared" si="2"/>
        <v>127.70793869467884</v>
      </c>
      <c r="D45" s="442">
        <f t="shared" si="2"/>
        <v>114.15532977441019</v>
      </c>
      <c r="E45" s="442">
        <f t="shared" si="2"/>
        <v>102.3936628207336</v>
      </c>
      <c r="F45" s="442">
        <f t="shared" si="2"/>
        <v>123.12726020320304</v>
      </c>
      <c r="G45" s="442">
        <f t="shared" si="2"/>
        <v>115.10246254520406</v>
      </c>
      <c r="H45" s="442">
        <f t="shared" si="2"/>
        <v>93.525055966936449</v>
      </c>
      <c r="I45" s="442">
        <f t="shared" si="2"/>
        <v>9.3507835371103845</v>
      </c>
      <c r="J45" s="442">
        <f t="shared" si="2"/>
        <v>0.67160323747201656</v>
      </c>
      <c r="K45" s="442">
        <f t="shared" si="2"/>
        <v>64.594454968141903</v>
      </c>
      <c r="L45" s="442">
        <f t="shared" si="2"/>
        <v>83.141036679869117</v>
      </c>
      <c r="M45" s="442">
        <f t="shared" si="2"/>
        <v>48.062682968830721</v>
      </c>
      <c r="N45" s="442">
        <f t="shared" si="2"/>
        <v>28.035130015498538</v>
      </c>
    </row>
    <row r="46" spans="1:14" x14ac:dyDescent="0.2">
      <c r="A46" s="270" t="s">
        <v>1474</v>
      </c>
      <c r="B46" s="442">
        <f t="shared" si="2"/>
        <v>100</v>
      </c>
      <c r="C46" s="442">
        <f t="shared" si="2"/>
        <v>99.328249818445897</v>
      </c>
      <c r="D46" s="442">
        <f t="shared" si="2"/>
        <v>102.0636649721617</v>
      </c>
      <c r="E46" s="442">
        <f t="shared" si="2"/>
        <v>113.76180101670298</v>
      </c>
      <c r="F46" s="442">
        <f t="shared" si="2"/>
        <v>184.61026385862988</v>
      </c>
      <c r="G46" s="442">
        <f t="shared" si="2"/>
        <v>223.58387799564272</v>
      </c>
      <c r="H46" s="442">
        <f t="shared" si="2"/>
        <v>178.63108206245462</v>
      </c>
      <c r="I46" s="442">
        <f t="shared" si="2"/>
        <v>28.63108206245461</v>
      </c>
      <c r="J46" s="442">
        <f t="shared" si="2"/>
        <v>4.5025417574437183</v>
      </c>
      <c r="K46" s="442">
        <f t="shared" si="2"/>
        <v>603.59477124183002</v>
      </c>
      <c r="L46" s="442">
        <f t="shared" si="2"/>
        <v>530.7068506414912</v>
      </c>
      <c r="M46" s="442">
        <f t="shared" si="2"/>
        <v>380.33163882837084</v>
      </c>
      <c r="N46" s="442">
        <f t="shared" si="2"/>
        <v>314.86928104575162</v>
      </c>
    </row>
    <row r="47" spans="1:14" x14ac:dyDescent="0.2">
      <c r="A47" s="270" t="s">
        <v>1475</v>
      </c>
      <c r="B47" s="442">
        <f t="shared" si="2"/>
        <v>100</v>
      </c>
      <c r="C47" s="442">
        <f t="shared" si="2"/>
        <v>116.44266244023784</v>
      </c>
      <c r="D47" s="442">
        <f t="shared" si="2"/>
        <v>129.1484515631314</v>
      </c>
      <c r="E47" s="442">
        <f t="shared" si="2"/>
        <v>125.56587088749758</v>
      </c>
      <c r="F47" s="442">
        <f t="shared" si="2"/>
        <v>139.18639495767448</v>
      </c>
      <c r="G47" s="442">
        <f t="shared" si="2"/>
        <v>108.68971959673992</v>
      </c>
      <c r="H47" s="442">
        <f t="shared" si="2"/>
        <v>77.234225676604723</v>
      </c>
      <c r="I47" s="442">
        <f t="shared" si="2"/>
        <v>155.09480600586733</v>
      </c>
      <c r="J47" s="442">
        <f t="shared" si="2"/>
        <v>259.27540186935505</v>
      </c>
      <c r="K47" s="442">
        <f t="shared" si="2"/>
        <v>309.48558623331775</v>
      </c>
      <c r="L47" s="442">
        <f t="shared" si="2"/>
        <v>287.99797425307145</v>
      </c>
      <c r="M47" s="442">
        <f t="shared" si="2"/>
        <v>341.43728318997415</v>
      </c>
      <c r="N47" s="442">
        <f t="shared" si="2"/>
        <v>199.21043102226747</v>
      </c>
    </row>
    <row r="50" spans="1:14" x14ac:dyDescent="0.2">
      <c r="B50" s="442">
        <v>2009</v>
      </c>
      <c r="C50" s="442">
        <v>2010</v>
      </c>
      <c r="D50" s="442">
        <v>2011</v>
      </c>
      <c r="E50" s="442">
        <v>2012</v>
      </c>
      <c r="F50" s="442">
        <v>2013</v>
      </c>
      <c r="G50" s="442">
        <v>2014</v>
      </c>
      <c r="H50" s="442">
        <v>2015</v>
      </c>
      <c r="I50" s="442">
        <v>2016</v>
      </c>
      <c r="J50" s="443">
        <v>2017</v>
      </c>
      <c r="K50" s="443">
        <v>2018</v>
      </c>
      <c r="L50" s="443">
        <v>2019</v>
      </c>
      <c r="M50" s="443">
        <v>2020</v>
      </c>
      <c r="N50" s="443">
        <v>2021</v>
      </c>
    </row>
    <row r="51" spans="1:14" x14ac:dyDescent="0.2">
      <c r="A51" s="270" t="s">
        <v>1461</v>
      </c>
      <c r="B51" s="442">
        <v>100</v>
      </c>
      <c r="C51" s="442">
        <v>111.08247422680412</v>
      </c>
      <c r="D51" s="442">
        <v>116.02486355366889</v>
      </c>
      <c r="E51" s="442">
        <v>141.40388114008491</v>
      </c>
      <c r="F51" s="442">
        <v>138.86446331109764</v>
      </c>
      <c r="G51" s="442">
        <v>136.01425106124924</v>
      </c>
      <c r="H51" s="442">
        <v>151.01576713159491</v>
      </c>
      <c r="I51" s="442">
        <v>126.538811400849</v>
      </c>
      <c r="J51" s="442">
        <v>157.12553062462098</v>
      </c>
      <c r="K51" s="442">
        <v>113.84930260764099</v>
      </c>
      <c r="L51" s="442">
        <v>115.67616737416617</v>
      </c>
      <c r="M51" s="442">
        <v>57.04972710733778</v>
      </c>
      <c r="N51" s="442"/>
    </row>
    <row r="52" spans="1:14" x14ac:dyDescent="0.2">
      <c r="A52" s="270" t="s">
        <v>1462</v>
      </c>
      <c r="B52" s="442">
        <v>100</v>
      </c>
      <c r="C52" s="442">
        <v>408.677281077771</v>
      </c>
      <c r="D52" s="442">
        <v>435.26025719534596</v>
      </c>
      <c r="E52" s="442">
        <v>497.24433557868952</v>
      </c>
      <c r="F52" s="442">
        <v>580</v>
      </c>
      <c r="G52" s="442">
        <v>542.35762400489898</v>
      </c>
      <c r="H52" s="442">
        <v>520.63686466625848</v>
      </c>
      <c r="I52" s="442"/>
      <c r="J52" s="442"/>
      <c r="K52" s="442">
        <v>462.20453153704835</v>
      </c>
      <c r="L52" s="442">
        <v>627.43417023882421</v>
      </c>
      <c r="M52" s="442">
        <v>618.93447642375997</v>
      </c>
      <c r="N52" s="442"/>
    </row>
    <row r="53" spans="1:14" x14ac:dyDescent="0.2">
      <c r="A53" s="270" t="s">
        <v>1463</v>
      </c>
      <c r="B53" s="442">
        <v>100</v>
      </c>
      <c r="C53" s="442">
        <v>105.60276990871891</v>
      </c>
      <c r="D53" s="442">
        <v>107.56216556499842</v>
      </c>
      <c r="E53" s="442">
        <v>128.28533207428393</v>
      </c>
      <c r="F53" s="442">
        <v>116.49748190116462</v>
      </c>
      <c r="G53" s="442">
        <v>55.579162732137235</v>
      </c>
      <c r="H53" s="442">
        <v>408.20742839156435</v>
      </c>
      <c r="I53" s="442">
        <v>322.67075857727417</v>
      </c>
      <c r="J53" s="442">
        <v>294.53887315077117</v>
      </c>
      <c r="K53" s="442">
        <v>318.51589549889832</v>
      </c>
      <c r="L53" s="442">
        <v>307.74315391879134</v>
      </c>
      <c r="M53" s="442">
        <v>306.73591438463961</v>
      </c>
      <c r="N53" s="442"/>
    </row>
    <row r="54" spans="1:14" x14ac:dyDescent="0.2">
      <c r="A54" s="270" t="s">
        <v>1464</v>
      </c>
      <c r="B54" s="442">
        <v>100</v>
      </c>
      <c r="C54" s="442">
        <v>84.007182816492858</v>
      </c>
      <c r="D54" s="442">
        <v>164.01408937081291</v>
      </c>
      <c r="E54" s="442">
        <v>171.12922163132814</v>
      </c>
      <c r="F54" s="442">
        <v>150.58084121831618</v>
      </c>
      <c r="G54" s="442">
        <v>137.74708198079978</v>
      </c>
      <c r="H54" s="442">
        <v>134.76759444713034</v>
      </c>
      <c r="I54" s="442">
        <v>171.98287174528627</v>
      </c>
      <c r="J54" s="442">
        <v>160.91857172456662</v>
      </c>
      <c r="K54" s="442">
        <v>149.97720837074385</v>
      </c>
      <c r="L54" s="442"/>
      <c r="M54" s="442">
        <v>118.25954831134746</v>
      </c>
      <c r="N54" s="442">
        <v>156.23869051730094</v>
      </c>
    </row>
    <row r="55" spans="1:14" x14ac:dyDescent="0.2">
      <c r="A55" s="270" t="s">
        <v>1465</v>
      </c>
      <c r="B55" s="442">
        <v>100</v>
      </c>
      <c r="C55" s="442">
        <v>110.07298886463828</v>
      </c>
      <c r="D55" s="442">
        <v>124.82378800150862</v>
      </c>
      <c r="E55" s="442">
        <v>148.25797436579137</v>
      </c>
      <c r="F55" s="442">
        <v>148.65352393082597</v>
      </c>
      <c r="G55" s="442">
        <v>145.51756864539345</v>
      </c>
      <c r="H55" s="442">
        <v>158.93193888844235</v>
      </c>
      <c r="I55" s="442">
        <v>147.11646067380994</v>
      </c>
      <c r="J55" s="442">
        <v>96.276516814334371</v>
      </c>
      <c r="K55" s="442">
        <v>176.57756110228334</v>
      </c>
      <c r="L55" s="442">
        <v>136.71608846460612</v>
      </c>
      <c r="M55" s="442">
        <v>149.61727990503101</v>
      </c>
      <c r="N55" s="442">
        <v>182.5984468612624</v>
      </c>
    </row>
    <row r="56" spans="1:14" x14ac:dyDescent="0.2">
      <c r="A56" s="270" t="s">
        <v>1467</v>
      </c>
      <c r="B56" s="442">
        <v>100</v>
      </c>
      <c r="C56" s="442">
        <v>103.7776483746037</v>
      </c>
      <c r="D56" s="442">
        <v>95.538363419571297</v>
      </c>
      <c r="E56" s="442"/>
      <c r="F56" s="442">
        <v>141.51346255164574</v>
      </c>
      <c r="G56" s="442"/>
      <c r="H56" s="442">
        <v>148.66298791928941</v>
      </c>
      <c r="I56" s="442">
        <v>168.86374770078291</v>
      </c>
      <c r="J56" s="442">
        <v>150.48017820665686</v>
      </c>
      <c r="K56" s="442">
        <v>216.29832977474607</v>
      </c>
      <c r="L56" s="442">
        <v>185.27114586510643</v>
      </c>
      <c r="M56" s="442">
        <v>246.3318821691669</v>
      </c>
      <c r="N56" s="442">
        <v>272.72088659660409</v>
      </c>
    </row>
    <row r="57" spans="1:14" x14ac:dyDescent="0.2">
      <c r="A57" s="270" t="s">
        <v>1471</v>
      </c>
      <c r="B57" s="442">
        <v>100</v>
      </c>
      <c r="C57" s="442">
        <v>112.00762061685805</v>
      </c>
      <c r="D57" s="442">
        <v>208.29514443128571</v>
      </c>
      <c r="E57" s="442">
        <v>176.96694299984551</v>
      </c>
      <c r="F57" s="442"/>
      <c r="G57" s="442"/>
      <c r="H57" s="442">
        <v>190.78832191957162</v>
      </c>
      <c r="I57" s="442">
        <v>205.92013799495393</v>
      </c>
      <c r="J57" s="442">
        <v>170.54477112404098</v>
      </c>
      <c r="K57" s="442">
        <v>194.12105452860305</v>
      </c>
      <c r="L57" s="442">
        <v>237.49678183409713</v>
      </c>
      <c r="M57" s="442">
        <v>272.38684928685444</v>
      </c>
      <c r="N57" s="442">
        <v>309.75619175119715</v>
      </c>
    </row>
    <row r="59" spans="1:14" x14ac:dyDescent="0.2">
      <c r="A59" s="270" t="s">
        <v>1477</v>
      </c>
      <c r="B59" s="442">
        <v>2009</v>
      </c>
      <c r="C59" s="442">
        <v>2010</v>
      </c>
      <c r="D59" s="442">
        <v>2011</v>
      </c>
      <c r="E59" s="442">
        <v>2012</v>
      </c>
      <c r="F59" s="442">
        <v>2013</v>
      </c>
      <c r="G59" s="442">
        <v>2014</v>
      </c>
      <c r="H59" s="442">
        <v>2015</v>
      </c>
      <c r="I59" s="442">
        <v>2016</v>
      </c>
      <c r="J59" s="443">
        <v>2017</v>
      </c>
      <c r="K59" s="443">
        <v>2018</v>
      </c>
      <c r="L59" s="443">
        <v>2019</v>
      </c>
      <c r="M59" s="443">
        <v>2020</v>
      </c>
      <c r="N59" s="443">
        <v>2021</v>
      </c>
    </row>
    <row r="60" spans="1:14" x14ac:dyDescent="0.2">
      <c r="A60" s="270" t="s">
        <v>1461</v>
      </c>
      <c r="B60" s="442"/>
      <c r="C60" s="442"/>
      <c r="D60" s="444"/>
      <c r="E60" s="444">
        <f>E19/$E19*100</f>
        <v>100</v>
      </c>
      <c r="F60" s="444">
        <f t="shared" ref="F60:M60" si="3">F19/$E19*100</f>
        <v>98.204138522568883</v>
      </c>
      <c r="G60" s="444">
        <f t="shared" si="3"/>
        <v>96.188485043422318</v>
      </c>
      <c r="H60" s="444">
        <f t="shared" si="3"/>
        <v>106.79746971159001</v>
      </c>
      <c r="I60" s="444">
        <f t="shared" si="3"/>
        <v>89.487509381365925</v>
      </c>
      <c r="J60" s="444">
        <f t="shared" si="3"/>
        <v>111.11825881848397</v>
      </c>
      <c r="K60" s="444">
        <f t="shared" si="3"/>
        <v>80.513562774739995</v>
      </c>
      <c r="L60" s="444">
        <f t="shared" si="3"/>
        <v>81.805510882384482</v>
      </c>
      <c r="M60" s="444">
        <f t="shared" si="3"/>
        <v>40.345234266109145</v>
      </c>
      <c r="N60" s="444"/>
    </row>
    <row r="61" spans="1:14" x14ac:dyDescent="0.2">
      <c r="A61" s="270" t="s">
        <v>1462</v>
      </c>
      <c r="B61" s="444"/>
      <c r="C61" s="444"/>
      <c r="D61" s="444"/>
      <c r="E61" s="444">
        <f t="shared" ref="E61:N65" si="4">E20/$E20*100</f>
        <v>100</v>
      </c>
      <c r="F61" s="444">
        <f t="shared" si="4"/>
        <v>116.64285714285714</v>
      </c>
      <c r="G61" s="444">
        <f t="shared" si="4"/>
        <v>109.07266009852216</v>
      </c>
      <c r="H61" s="444">
        <f t="shared" si="4"/>
        <v>104.70443349753695</v>
      </c>
      <c r="I61" s="444">
        <f t="shared" si="4"/>
        <v>0</v>
      </c>
      <c r="J61" s="444">
        <f t="shared" si="4"/>
        <v>0</v>
      </c>
      <c r="K61" s="444">
        <f t="shared" si="4"/>
        <v>92.953201970443345</v>
      </c>
      <c r="L61" s="444">
        <f t="shared" si="4"/>
        <v>126.18226600985221</v>
      </c>
      <c r="M61" s="444">
        <f t="shared" si="4"/>
        <v>124.47290640394088</v>
      </c>
      <c r="N61" s="444"/>
    </row>
    <row r="62" spans="1:14" x14ac:dyDescent="0.2">
      <c r="A62" s="270" t="s">
        <v>1463</v>
      </c>
      <c r="B62" s="444"/>
      <c r="C62" s="444"/>
      <c r="D62" s="444"/>
      <c r="E62" s="444">
        <f t="shared" si="4"/>
        <v>100</v>
      </c>
      <c r="F62" s="444">
        <f t="shared" si="4"/>
        <v>90.811225272197518</v>
      </c>
      <c r="G62" s="444">
        <f t="shared" si="4"/>
        <v>43.324643459592089</v>
      </c>
      <c r="H62" s="444">
        <f t="shared" si="4"/>
        <v>318.20272964269287</v>
      </c>
      <c r="I62" s="444">
        <f t="shared" si="4"/>
        <v>251.52583959515411</v>
      </c>
      <c r="J62" s="444">
        <f t="shared" si="4"/>
        <v>229.59668762459745</v>
      </c>
      <c r="K62" s="444">
        <f t="shared" si="4"/>
        <v>248.28707253488727</v>
      </c>
      <c r="L62" s="444">
        <f t="shared" si="4"/>
        <v>239.8895874865818</v>
      </c>
      <c r="M62" s="444">
        <f t="shared" si="4"/>
        <v>239.10443183560807</v>
      </c>
      <c r="N62" s="444"/>
    </row>
    <row r="63" spans="1:14" x14ac:dyDescent="0.2">
      <c r="A63" s="270" t="s">
        <v>1464</v>
      </c>
      <c r="B63" s="444"/>
      <c r="C63" s="444"/>
      <c r="D63" s="444"/>
      <c r="E63" s="444">
        <f t="shared" si="4"/>
        <v>100</v>
      </c>
      <c r="F63" s="444">
        <f t="shared" si="4"/>
        <v>87.992477136791805</v>
      </c>
      <c r="G63" s="444">
        <f t="shared" si="4"/>
        <v>80.493021979352491</v>
      </c>
      <c r="H63" s="444">
        <f t="shared" si="4"/>
        <v>78.751947307670576</v>
      </c>
      <c r="I63" s="444">
        <f t="shared" si="4"/>
        <v>100.49883363333308</v>
      </c>
      <c r="J63" s="444">
        <f t="shared" si="4"/>
        <v>94.033368579938497</v>
      </c>
      <c r="K63" s="444">
        <f t="shared" si="4"/>
        <v>87.639742027137189</v>
      </c>
      <c r="L63" s="444">
        <f t="shared" si="4"/>
        <v>0</v>
      </c>
      <c r="M63" s="444">
        <f t="shared" si="4"/>
        <v>69.105408874072765</v>
      </c>
      <c r="N63" s="444">
        <f t="shared" si="4"/>
        <v>91.298662512410303</v>
      </c>
    </row>
    <row r="64" spans="1:14" x14ac:dyDescent="0.2">
      <c r="A64" s="270" t="s">
        <v>1465</v>
      </c>
      <c r="B64" s="444"/>
      <c r="C64" s="444"/>
      <c r="D64" s="444"/>
      <c r="E64" s="444">
        <f t="shared" si="4"/>
        <v>100</v>
      </c>
      <c r="F64" s="444">
        <f t="shared" si="4"/>
        <v>100.26679817171835</v>
      </c>
      <c r="G64" s="444">
        <f t="shared" si="4"/>
        <v>98.151596410162313</v>
      </c>
      <c r="H64" s="444">
        <f t="shared" si="4"/>
        <v>107.19958880344305</v>
      </c>
      <c r="I64" s="444">
        <f t="shared" si="4"/>
        <v>99.2300490433216</v>
      </c>
      <c r="J64" s="444">
        <f t="shared" si="4"/>
        <v>64.938508182227636</v>
      </c>
      <c r="K64" s="444">
        <f t="shared" si="4"/>
        <v>119.10156054514822</v>
      </c>
      <c r="L64" s="444">
        <f t="shared" si="4"/>
        <v>92.214998248452801</v>
      </c>
      <c r="M64" s="444">
        <f t="shared" si="4"/>
        <v>100.91685155220445</v>
      </c>
      <c r="N64" s="444">
        <f t="shared" si="4"/>
        <v>123.16264783892439</v>
      </c>
    </row>
    <row r="65" spans="1:14" x14ac:dyDescent="0.2">
      <c r="A65" s="270" t="s">
        <v>1466</v>
      </c>
      <c r="B65" s="444"/>
      <c r="C65" s="444"/>
      <c r="D65" s="444"/>
      <c r="E65" s="444">
        <f t="shared" si="4"/>
        <v>100</v>
      </c>
      <c r="F65" s="444">
        <f t="shared" si="4"/>
        <v>142.56057835181164</v>
      </c>
      <c r="G65" s="444">
        <f t="shared" si="4"/>
        <v>156.79268106831256</v>
      </c>
      <c r="H65" s="444">
        <f t="shared" si="4"/>
        <v>160.98220749037986</v>
      </c>
      <c r="I65" s="444">
        <f t="shared" si="4"/>
        <v>179.76292528669944</v>
      </c>
      <c r="J65" s="444">
        <f t="shared" si="4"/>
        <v>170.76332533241893</v>
      </c>
      <c r="K65" s="444">
        <f t="shared" si="4"/>
        <v>182.04651960224027</v>
      </c>
      <c r="L65" s="444">
        <f t="shared" si="4"/>
        <v>204.18976454451939</v>
      </c>
      <c r="M65" s="444">
        <f t="shared" si="4"/>
        <v>230.98449346591988</v>
      </c>
      <c r="N65" s="444">
        <f t="shared" si="4"/>
        <v>196.95489008267612</v>
      </c>
    </row>
    <row r="66" spans="1:14" x14ac:dyDescent="0.2">
      <c r="A66" s="270" t="s">
        <v>1471</v>
      </c>
      <c r="B66" s="444"/>
      <c r="C66" s="444"/>
      <c r="D66" s="444"/>
      <c r="E66" s="444">
        <f>E28/$E28*100</f>
        <v>100</v>
      </c>
      <c r="F66" s="444"/>
      <c r="G66" s="444"/>
      <c r="H66" s="444">
        <f t="shared" ref="H66:M66" si="5">H28/$E28*100</f>
        <v>107.810147299509</v>
      </c>
      <c r="I66" s="444">
        <f t="shared" si="5"/>
        <v>116.36079287143117</v>
      </c>
      <c r="J66" s="444">
        <f t="shared" si="5"/>
        <v>96.370976541189307</v>
      </c>
      <c r="K66" s="444">
        <f t="shared" si="5"/>
        <v>109.69339879978178</v>
      </c>
      <c r="L66" s="444">
        <f t="shared" si="5"/>
        <v>134.20403709765412</v>
      </c>
      <c r="M66" s="444">
        <f t="shared" si="5"/>
        <v>153.91962174940898</v>
      </c>
      <c r="N66" s="444">
        <f>N28/$E28*100</f>
        <v>175.03618839789053</v>
      </c>
    </row>
    <row r="67" spans="1:14" x14ac:dyDescent="0.2">
      <c r="A67" s="270" t="s">
        <v>1472</v>
      </c>
      <c r="B67" s="444"/>
      <c r="C67" s="444"/>
      <c r="D67" s="444"/>
      <c r="E67" s="444">
        <f>E29/$E29*100</f>
        <v>100</v>
      </c>
      <c r="F67" s="444">
        <f t="shared" ref="F67:N70" si="6">F29/$E29*100</f>
        <v>97.633026005705545</v>
      </c>
      <c r="G67" s="444">
        <f t="shared" si="6"/>
        <v>91.889238020424187</v>
      </c>
      <c r="H67" s="444">
        <f t="shared" si="6"/>
        <v>66.522305370653655</v>
      </c>
      <c r="I67" s="444">
        <f t="shared" si="6"/>
        <v>96.916732128829537</v>
      </c>
      <c r="J67" s="444">
        <f t="shared" si="6"/>
        <v>93.194691363128953</v>
      </c>
      <c r="K67" s="444">
        <f t="shared" si="6"/>
        <v>134.51234134038947</v>
      </c>
      <c r="L67" s="444">
        <f t="shared" si="6"/>
        <v>128.35097366353827</v>
      </c>
      <c r="M67" s="444">
        <f t="shared" si="6"/>
        <v>139.04886922727084</v>
      </c>
      <c r="N67" s="444">
        <f t="shared" si="6"/>
        <v>67.02360772315707</v>
      </c>
    </row>
    <row r="68" spans="1:14" x14ac:dyDescent="0.2">
      <c r="A68" s="270" t="s">
        <v>1473</v>
      </c>
      <c r="B68" s="444"/>
      <c r="C68" s="444"/>
      <c r="D68" s="444"/>
      <c r="E68" s="444">
        <f>E30/$E30*100</f>
        <v>100</v>
      </c>
      <c r="F68" s="444">
        <f t="shared" si="6"/>
        <v>120.24890682811974</v>
      </c>
      <c r="G68" s="444">
        <f t="shared" si="6"/>
        <v>112.41170534813321</v>
      </c>
      <c r="H68" s="444">
        <f t="shared" si="6"/>
        <v>91.338715102589973</v>
      </c>
      <c r="I68" s="444">
        <f t="shared" si="6"/>
        <v>9.1321897073662957</v>
      </c>
      <c r="J68" s="444">
        <f>J30/$E30*100</f>
        <v>0.65590312815338037</v>
      </c>
      <c r="K68" s="444">
        <f t="shared" si="6"/>
        <v>63.084426505213585</v>
      </c>
      <c r="L68" s="444">
        <f t="shared" si="6"/>
        <v>81.197443659603096</v>
      </c>
      <c r="M68" s="444">
        <f t="shared" si="6"/>
        <v>46.939118735284225</v>
      </c>
      <c r="N68" s="444">
        <f t="shared" si="6"/>
        <v>27.379751093171876</v>
      </c>
    </row>
    <row r="69" spans="1:14" x14ac:dyDescent="0.2">
      <c r="A69" s="270" t="s">
        <v>1474</v>
      </c>
      <c r="B69" s="444"/>
      <c r="C69" s="444"/>
      <c r="D69" s="444"/>
      <c r="E69" s="444">
        <f>E31/$E31*100</f>
        <v>100</v>
      </c>
      <c r="F69" s="444">
        <f t="shared" si="6"/>
        <v>162.27790190445793</v>
      </c>
      <c r="G69" s="444">
        <f t="shared" si="6"/>
        <v>196.53686562400253</v>
      </c>
      <c r="H69" s="444">
        <f t="shared" si="6"/>
        <v>157.022023619534</v>
      </c>
      <c r="I69" s="444">
        <f t="shared" si="6"/>
        <v>25.167571018193424</v>
      </c>
      <c r="J69" s="444">
        <f t="shared" si="6"/>
        <v>3.9578678582827957</v>
      </c>
      <c r="K69" s="444">
        <f t="shared" si="6"/>
        <v>530.57772103415255</v>
      </c>
      <c r="L69" s="444">
        <f t="shared" si="6"/>
        <v>466.50707522076817</v>
      </c>
      <c r="M69" s="444">
        <f t="shared" si="6"/>
        <v>334.32280029790405</v>
      </c>
      <c r="N69" s="444">
        <f t="shared" si="6"/>
        <v>276.77944462176828</v>
      </c>
    </row>
    <row r="70" spans="1:14" x14ac:dyDescent="0.2">
      <c r="A70" s="270" t="s">
        <v>1475</v>
      </c>
      <c r="B70" s="444"/>
      <c r="C70" s="444"/>
      <c r="D70" s="444"/>
      <c r="E70" s="444">
        <f>E32/$E32*100</f>
        <v>100</v>
      </c>
      <c r="F70" s="444">
        <f t="shared" si="6"/>
        <v>110.8473138233401</v>
      </c>
      <c r="G70" s="444">
        <f t="shared" si="6"/>
        <v>86.559921759410187</v>
      </c>
      <c r="H70" s="444">
        <f t="shared" si="6"/>
        <v>61.508931631433327</v>
      </c>
      <c r="I70" s="444">
        <f t="shared" si="6"/>
        <v>123.51668881811571</v>
      </c>
      <c r="J70" s="444">
        <f t="shared" si="6"/>
        <v>206.48556812197509</v>
      </c>
      <c r="K70" s="444">
        <f t="shared" si="6"/>
        <v>246.47269520442029</v>
      </c>
      <c r="L70" s="444">
        <f t="shared" si="6"/>
        <v>229.36007389389039</v>
      </c>
      <c r="M70" s="444">
        <f t="shared" si="6"/>
        <v>271.91885882421781</v>
      </c>
      <c r="N70" s="444">
        <f t="shared" si="6"/>
        <v>158.65014084977972</v>
      </c>
    </row>
    <row r="73" spans="1:14" x14ac:dyDescent="0.2">
      <c r="A73" s="270" t="s">
        <v>1477</v>
      </c>
      <c r="B73" s="270">
        <v>2012</v>
      </c>
      <c r="C73" s="270">
        <v>2013</v>
      </c>
      <c r="D73" s="270">
        <v>2014</v>
      </c>
      <c r="E73" s="270">
        <v>2015</v>
      </c>
      <c r="F73" s="270">
        <v>2016</v>
      </c>
      <c r="G73" s="270">
        <v>2017</v>
      </c>
      <c r="H73" s="270">
        <v>2018</v>
      </c>
      <c r="I73" s="270">
        <v>2019</v>
      </c>
      <c r="J73" s="270">
        <v>2020</v>
      </c>
      <c r="K73" s="270">
        <v>2021</v>
      </c>
    </row>
    <row r="74" spans="1:14" x14ac:dyDescent="0.2">
      <c r="A74" s="270" t="s">
        <v>1461</v>
      </c>
      <c r="B74" s="270">
        <v>100</v>
      </c>
      <c r="C74" s="270">
        <v>98.204138522568883</v>
      </c>
      <c r="D74" s="270">
        <v>96.188485043422318</v>
      </c>
      <c r="E74" s="270">
        <v>106.79746971159001</v>
      </c>
      <c r="F74" s="270">
        <v>89.487509381365925</v>
      </c>
      <c r="G74" s="270">
        <v>111.11825881848397</v>
      </c>
      <c r="H74" s="270">
        <v>80.513562774739995</v>
      </c>
      <c r="I74" s="270">
        <v>81.805510882384482</v>
      </c>
      <c r="J74" s="270">
        <v>40.345234266109145</v>
      </c>
    </row>
    <row r="75" spans="1:14" x14ac:dyDescent="0.2">
      <c r="A75" s="270" t="s">
        <v>1462</v>
      </c>
      <c r="B75" s="270">
        <v>100</v>
      </c>
      <c r="C75" s="270">
        <v>116.64285714285714</v>
      </c>
      <c r="D75" s="270">
        <v>109.07266009852216</v>
      </c>
      <c r="E75" s="270">
        <v>104.70443349753695</v>
      </c>
      <c r="H75" s="270">
        <v>92.953201970443345</v>
      </c>
      <c r="I75" s="270">
        <v>126.18226600985221</v>
      </c>
      <c r="J75" s="270">
        <v>124.47290640394088</v>
      </c>
    </row>
    <row r="76" spans="1:14" x14ac:dyDescent="0.2">
      <c r="A76" s="270" t="s">
        <v>1463</v>
      </c>
      <c r="B76" s="270">
        <v>100</v>
      </c>
      <c r="C76" s="270">
        <v>90.811225272197518</v>
      </c>
      <c r="D76" s="270">
        <v>43.324643459592089</v>
      </c>
      <c r="E76" s="270">
        <v>318.20272964269287</v>
      </c>
      <c r="F76" s="270">
        <v>251.52583959515411</v>
      </c>
      <c r="G76" s="270">
        <v>229.59668762459745</v>
      </c>
      <c r="H76" s="270">
        <v>248.28707253488727</v>
      </c>
      <c r="I76" s="270">
        <v>239.8895874865818</v>
      </c>
      <c r="J76" s="270">
        <v>239.10443183560807</v>
      </c>
    </row>
    <row r="77" spans="1:14" x14ac:dyDescent="0.2">
      <c r="A77" s="270" t="s">
        <v>1464</v>
      </c>
      <c r="B77" s="270">
        <v>100</v>
      </c>
      <c r="C77" s="270">
        <v>87.992477136791805</v>
      </c>
      <c r="D77" s="270">
        <v>80.493021979352491</v>
      </c>
      <c r="E77" s="270">
        <v>78.751947307670576</v>
      </c>
      <c r="F77" s="270">
        <v>100.49883363333308</v>
      </c>
      <c r="G77" s="270">
        <v>94.033368579938497</v>
      </c>
      <c r="H77" s="270">
        <v>87.639742027137189</v>
      </c>
      <c r="J77" s="270">
        <v>69.105408874072765</v>
      </c>
      <c r="K77" s="270">
        <v>91.298662512410303</v>
      </c>
    </row>
    <row r="78" spans="1:14" x14ac:dyDescent="0.2">
      <c r="A78" s="270" t="s">
        <v>1465</v>
      </c>
      <c r="B78" s="270">
        <v>100</v>
      </c>
      <c r="C78" s="270">
        <v>100.26679817171835</v>
      </c>
      <c r="D78" s="270">
        <v>98.151596410162313</v>
      </c>
      <c r="E78" s="270">
        <v>107.19958880344305</v>
      </c>
      <c r="F78" s="270">
        <v>99.2300490433216</v>
      </c>
      <c r="G78" s="270">
        <v>64.938508182227636</v>
      </c>
      <c r="H78" s="270">
        <v>119.10156054514822</v>
      </c>
      <c r="I78" s="270">
        <v>92.214998248452801</v>
      </c>
      <c r="J78" s="270">
        <v>100.91685155220445</v>
      </c>
      <c r="K78" s="270">
        <v>123.16264783892439</v>
      </c>
    </row>
    <row r="79" spans="1:14" x14ac:dyDescent="0.2">
      <c r="A79" s="270" t="s">
        <v>1471</v>
      </c>
      <c r="B79" s="270">
        <v>100</v>
      </c>
      <c r="E79" s="270">
        <v>107.810147299509</v>
      </c>
      <c r="F79" s="270">
        <v>116.36079287143117</v>
      </c>
      <c r="G79" s="270">
        <v>96.370976541189307</v>
      </c>
      <c r="H79" s="270">
        <v>109.69339879978178</v>
      </c>
      <c r="I79" s="270">
        <v>134.20403709765412</v>
      </c>
      <c r="J79" s="270">
        <v>153.91962174940898</v>
      </c>
      <c r="K79" s="270">
        <v>175.03618839789053</v>
      </c>
    </row>
    <row r="84" spans="1:14" x14ac:dyDescent="0.2">
      <c r="B84" s="442">
        <v>2009</v>
      </c>
      <c r="C84" s="442">
        <v>2010</v>
      </c>
      <c r="D84" s="442">
        <v>2011</v>
      </c>
      <c r="E84" s="442">
        <v>2012</v>
      </c>
      <c r="F84" s="442">
        <v>2013</v>
      </c>
      <c r="G84" s="442">
        <v>2014</v>
      </c>
      <c r="H84" s="442">
        <v>2015</v>
      </c>
      <c r="I84" s="442">
        <v>2016</v>
      </c>
      <c r="J84" s="443">
        <v>2017</v>
      </c>
      <c r="K84" s="443">
        <v>2018</v>
      </c>
      <c r="L84" s="443">
        <v>2019</v>
      </c>
      <c r="M84" s="443">
        <v>2020</v>
      </c>
      <c r="N84" s="443">
        <v>2021</v>
      </c>
    </row>
    <row r="85" spans="1:14" x14ac:dyDescent="0.2">
      <c r="A85" s="270" t="s">
        <v>1461</v>
      </c>
      <c r="B85" s="442">
        <v>13192</v>
      </c>
      <c r="C85" s="442">
        <v>14654</v>
      </c>
      <c r="D85" s="444">
        <v>15306</v>
      </c>
      <c r="E85" s="444">
        <v>18654</v>
      </c>
      <c r="F85" s="444">
        <v>18319</v>
      </c>
      <c r="G85" s="444">
        <v>17943</v>
      </c>
      <c r="H85" s="444">
        <v>19922</v>
      </c>
      <c r="I85" s="444">
        <v>16693</v>
      </c>
      <c r="J85" s="445">
        <v>20728</v>
      </c>
      <c r="K85" s="445">
        <v>15019</v>
      </c>
      <c r="L85" s="445">
        <v>15260</v>
      </c>
      <c r="M85" s="445">
        <v>7526</v>
      </c>
      <c r="N85" s="445"/>
    </row>
    <row r="86" spans="1:14" x14ac:dyDescent="0.2">
      <c r="A86" s="270" t="s">
        <v>1462</v>
      </c>
      <c r="B86" s="444">
        <v>16330</v>
      </c>
      <c r="C86" s="444">
        <v>66737</v>
      </c>
      <c r="D86" s="444">
        <v>71078</v>
      </c>
      <c r="E86" s="444">
        <v>81200</v>
      </c>
      <c r="F86" s="444">
        <v>94714</v>
      </c>
      <c r="G86" s="444">
        <v>88567</v>
      </c>
      <c r="H86" s="444">
        <v>85020</v>
      </c>
      <c r="I86" s="444"/>
      <c r="J86" s="446"/>
      <c r="K86" s="444">
        <f>37739*2</f>
        <v>75478</v>
      </c>
      <c r="L86" s="447">
        <v>102460</v>
      </c>
      <c r="M86" s="447">
        <v>101072</v>
      </c>
      <c r="N86" s="447"/>
    </row>
    <row r="87" spans="1:14" x14ac:dyDescent="0.2">
      <c r="A87" s="270" t="s">
        <v>1463</v>
      </c>
      <c r="B87" s="444">
        <v>25416</v>
      </c>
      <c r="C87" s="444">
        <v>26840</v>
      </c>
      <c r="D87" s="444">
        <v>27338</v>
      </c>
      <c r="E87" s="444">
        <v>32605</v>
      </c>
      <c r="F87" s="444">
        <v>29609</v>
      </c>
      <c r="G87" s="444">
        <v>14126</v>
      </c>
      <c r="H87" s="444">
        <v>103750</v>
      </c>
      <c r="I87" s="444">
        <v>82010</v>
      </c>
      <c r="J87" s="444">
        <v>74860</v>
      </c>
      <c r="K87" s="444">
        <v>80954</v>
      </c>
      <c r="L87" s="444">
        <v>78216</v>
      </c>
      <c r="M87" s="444">
        <v>77960</v>
      </c>
      <c r="N87" s="444"/>
    </row>
    <row r="88" spans="1:14" x14ac:dyDescent="0.2">
      <c r="A88" s="270" t="s">
        <v>1464</v>
      </c>
      <c r="B88" s="444">
        <v>72395</v>
      </c>
      <c r="C88" s="444">
        <v>60817</v>
      </c>
      <c r="D88" s="444">
        <v>118738</v>
      </c>
      <c r="E88" s="444">
        <v>123889</v>
      </c>
      <c r="F88" s="444">
        <v>109013</v>
      </c>
      <c r="G88" s="444">
        <v>99722</v>
      </c>
      <c r="H88" s="444">
        <v>97565</v>
      </c>
      <c r="I88" s="444">
        <v>124507</v>
      </c>
      <c r="J88" s="448">
        <v>116497</v>
      </c>
      <c r="K88" s="448">
        <v>108576</v>
      </c>
      <c r="L88" s="448"/>
      <c r="M88" s="448">
        <v>85614</v>
      </c>
      <c r="N88" s="448">
        <v>113109</v>
      </c>
    </row>
    <row r="89" spans="1:14" x14ac:dyDescent="0.2">
      <c r="A89" s="270" t="s">
        <v>1465</v>
      </c>
      <c r="B89" s="444">
        <v>646948</v>
      </c>
      <c r="C89" s="444">
        <v>712115</v>
      </c>
      <c r="D89" s="444">
        <v>807545</v>
      </c>
      <c r="E89" s="444">
        <v>959152</v>
      </c>
      <c r="F89" s="444">
        <v>961711</v>
      </c>
      <c r="G89" s="444">
        <v>941423</v>
      </c>
      <c r="H89" s="444">
        <v>1028207</v>
      </c>
      <c r="I89" s="444">
        <v>951767</v>
      </c>
      <c r="J89" s="449">
        <v>622859</v>
      </c>
      <c r="K89" s="449">
        <v>1142365</v>
      </c>
      <c r="L89" s="449">
        <v>884482</v>
      </c>
      <c r="M89" s="449">
        <v>967946</v>
      </c>
      <c r="N89" s="449">
        <v>1181317</v>
      </c>
    </row>
    <row r="90" spans="1:14" x14ac:dyDescent="0.2">
      <c r="A90" s="270" t="s">
        <v>1466</v>
      </c>
      <c r="B90" s="444">
        <v>72425</v>
      </c>
      <c r="C90" s="444">
        <v>329305</v>
      </c>
      <c r="D90" s="444">
        <v>367191</v>
      </c>
      <c r="E90" s="444">
        <v>419952</v>
      </c>
      <c r="F90" s="444">
        <v>598686</v>
      </c>
      <c r="G90" s="444">
        <v>658454</v>
      </c>
      <c r="H90" s="444">
        <v>676048</v>
      </c>
      <c r="I90" s="444">
        <v>754918</v>
      </c>
      <c r="J90" s="444">
        <v>717124</v>
      </c>
      <c r="K90" s="444">
        <v>764508</v>
      </c>
      <c r="L90" s="444">
        <v>857499</v>
      </c>
      <c r="M90" s="444">
        <v>970024</v>
      </c>
      <c r="N90" s="444">
        <v>827116</v>
      </c>
    </row>
    <row r="91" spans="1:14" x14ac:dyDescent="0.2">
      <c r="A91" s="270" t="s">
        <v>1467</v>
      </c>
      <c r="B91" s="444">
        <v>108189</v>
      </c>
      <c r="C91" s="444">
        <v>112276</v>
      </c>
      <c r="D91" s="444">
        <v>103362</v>
      </c>
      <c r="E91" s="444"/>
      <c r="F91" s="444">
        <v>153102</v>
      </c>
      <c r="G91" s="444"/>
      <c r="H91" s="444">
        <v>160837</v>
      </c>
      <c r="I91" s="444">
        <v>182692</v>
      </c>
      <c r="J91" s="449">
        <v>162803</v>
      </c>
      <c r="K91" s="449">
        <v>234011</v>
      </c>
      <c r="L91" s="449">
        <v>200443</v>
      </c>
      <c r="M91" s="449">
        <v>266504</v>
      </c>
      <c r="N91" s="449">
        <v>295054</v>
      </c>
    </row>
    <row r="92" spans="1:14" x14ac:dyDescent="0.2">
      <c r="A92" s="270" t="s">
        <v>1469</v>
      </c>
      <c r="B92" s="444">
        <v>12005</v>
      </c>
      <c r="C92" s="444">
        <v>22082</v>
      </c>
      <c r="D92" s="444">
        <v>21881</v>
      </c>
      <c r="E92" s="444"/>
      <c r="F92" s="444">
        <v>70675</v>
      </c>
      <c r="G92" s="444"/>
      <c r="H92" s="444">
        <v>124830</v>
      </c>
      <c r="I92" s="444">
        <v>146435</v>
      </c>
      <c r="J92" s="449">
        <v>144996</v>
      </c>
      <c r="K92" s="449">
        <v>533637</v>
      </c>
      <c r="L92" s="449">
        <v>778520</v>
      </c>
      <c r="M92" s="449">
        <v>323344</v>
      </c>
      <c r="N92" s="449">
        <v>696569</v>
      </c>
    </row>
    <row r="93" spans="1:14" x14ac:dyDescent="0.2">
      <c r="A93" s="270" t="s">
        <v>1470</v>
      </c>
      <c r="L93" s="444">
        <v>79666</v>
      </c>
      <c r="M93" s="444">
        <v>106733</v>
      </c>
      <c r="N93" s="444">
        <v>139272</v>
      </c>
    </row>
    <row r="94" spans="1:14" x14ac:dyDescent="0.2">
      <c r="A94" s="270" t="s">
        <v>1471</v>
      </c>
      <c r="B94" s="444">
        <v>77684</v>
      </c>
      <c r="C94" s="444">
        <v>87012</v>
      </c>
      <c r="D94" s="444">
        <v>161812</v>
      </c>
      <c r="E94" s="444">
        <v>137475</v>
      </c>
      <c r="F94" s="442"/>
      <c r="G94" s="442"/>
      <c r="H94" s="444">
        <v>148212</v>
      </c>
      <c r="I94" s="444">
        <v>159967</v>
      </c>
      <c r="J94" s="444">
        <v>132486</v>
      </c>
      <c r="K94" s="444">
        <v>150801</v>
      </c>
      <c r="L94" s="444">
        <v>184497</v>
      </c>
      <c r="M94" s="444">
        <v>211601</v>
      </c>
      <c r="N94" s="444">
        <v>240631</v>
      </c>
    </row>
    <row r="95" spans="1:14" x14ac:dyDescent="0.2">
      <c r="A95" s="270" t="s">
        <v>1472</v>
      </c>
      <c r="B95" s="444">
        <v>43871</v>
      </c>
      <c r="C95" s="444">
        <v>51647</v>
      </c>
      <c r="D95" s="444">
        <v>93368</v>
      </c>
      <c r="E95" s="444">
        <v>96748</v>
      </c>
      <c r="F95" s="444">
        <v>94458</v>
      </c>
      <c r="G95" s="444">
        <v>88901</v>
      </c>
      <c r="H95" s="444">
        <v>64359</v>
      </c>
      <c r="I95" s="444">
        <v>93765</v>
      </c>
      <c r="J95" s="444">
        <v>90164</v>
      </c>
      <c r="K95" s="444">
        <v>130138</v>
      </c>
      <c r="L95" s="444">
        <v>124177</v>
      </c>
      <c r="M95" s="444">
        <v>134527</v>
      </c>
      <c r="N95" s="444">
        <v>64844</v>
      </c>
    </row>
    <row r="96" spans="1:14" x14ac:dyDescent="0.2">
      <c r="A96" s="270" t="s">
        <v>1473</v>
      </c>
      <c r="B96" s="444">
        <v>5807</v>
      </c>
      <c r="C96" s="444">
        <v>7416</v>
      </c>
      <c r="D96" s="444">
        <v>6629</v>
      </c>
      <c r="E96" s="444">
        <v>5946</v>
      </c>
      <c r="F96" s="444">
        <v>7150</v>
      </c>
      <c r="G96" s="444">
        <v>6684</v>
      </c>
      <c r="H96" s="444">
        <v>5431</v>
      </c>
      <c r="I96" s="444">
        <v>543</v>
      </c>
      <c r="J96" s="442">
        <v>39</v>
      </c>
      <c r="K96" s="444">
        <v>3751</v>
      </c>
      <c r="L96" s="444">
        <v>4828</v>
      </c>
      <c r="M96" s="444">
        <v>2791</v>
      </c>
      <c r="N96" s="444">
        <v>1628</v>
      </c>
    </row>
    <row r="97" spans="1:16" x14ac:dyDescent="0.2">
      <c r="A97" s="270" t="s">
        <v>1474</v>
      </c>
      <c r="B97" s="444">
        <v>16524</v>
      </c>
      <c r="C97" s="444">
        <v>16413</v>
      </c>
      <c r="D97" s="444">
        <v>16865</v>
      </c>
      <c r="E97" s="444">
        <v>18798</v>
      </c>
      <c r="F97" s="444">
        <v>30505</v>
      </c>
      <c r="G97" s="444">
        <v>36945</v>
      </c>
      <c r="H97" s="444">
        <v>29517</v>
      </c>
      <c r="I97" s="444">
        <v>4731</v>
      </c>
      <c r="J97" s="442">
        <v>744</v>
      </c>
      <c r="K97" s="444">
        <v>99738</v>
      </c>
      <c r="L97" s="444">
        <v>87694</v>
      </c>
      <c r="M97" s="444">
        <v>62846</v>
      </c>
      <c r="N97" s="444">
        <v>52029</v>
      </c>
    </row>
    <row r="98" spans="1:16" x14ac:dyDescent="0.2">
      <c r="A98" s="270" t="s">
        <v>1475</v>
      </c>
      <c r="B98" s="444">
        <v>381094</v>
      </c>
      <c r="C98" s="444">
        <v>443756</v>
      </c>
      <c r="D98" s="444">
        <v>492177</v>
      </c>
      <c r="E98" s="444">
        <v>478524</v>
      </c>
      <c r="F98" s="444">
        <v>530431</v>
      </c>
      <c r="G98" s="444">
        <v>414210</v>
      </c>
      <c r="H98" s="444">
        <v>294335</v>
      </c>
      <c r="I98" s="444">
        <v>591057</v>
      </c>
      <c r="J98" s="444">
        <v>988083</v>
      </c>
      <c r="K98" s="444">
        <v>1179431</v>
      </c>
      <c r="L98" s="444">
        <v>1097543</v>
      </c>
      <c r="M98" s="444">
        <v>1301197</v>
      </c>
      <c r="N98" s="444">
        <v>759179</v>
      </c>
    </row>
    <row r="100" spans="1:16" x14ac:dyDescent="0.2">
      <c r="B100" s="442">
        <v>2009</v>
      </c>
      <c r="C100" s="442">
        <v>2010</v>
      </c>
      <c r="D100" s="442">
        <v>2011</v>
      </c>
      <c r="E100" s="442">
        <v>2012</v>
      </c>
      <c r="F100" s="442">
        <v>2013</v>
      </c>
      <c r="G100" s="442">
        <v>2014</v>
      </c>
      <c r="H100" s="442">
        <v>2015</v>
      </c>
      <c r="I100" s="442">
        <v>2016</v>
      </c>
      <c r="J100" s="443">
        <v>2017</v>
      </c>
      <c r="K100" s="443">
        <v>2018</v>
      </c>
      <c r="L100" s="443">
        <v>2019</v>
      </c>
      <c r="M100" s="443">
        <v>2020</v>
      </c>
      <c r="N100" s="443">
        <v>2021</v>
      </c>
    </row>
    <row r="101" spans="1:16" x14ac:dyDescent="0.2">
      <c r="A101" s="270" t="s">
        <v>1459</v>
      </c>
      <c r="B101" s="450">
        <f>SUM(B85:B89)+B91+B93+B94</f>
        <v>960154</v>
      </c>
      <c r="C101" s="450">
        <f t="shared" ref="C101:N101" si="7">SUM(C85:C89)+C91+C93+C94</f>
        <v>1080451</v>
      </c>
      <c r="D101" s="450">
        <f t="shared" si="7"/>
        <v>1305179</v>
      </c>
      <c r="E101" s="450">
        <f t="shared" si="7"/>
        <v>1352975</v>
      </c>
      <c r="F101" s="450">
        <f t="shared" si="7"/>
        <v>1366468</v>
      </c>
      <c r="G101" s="450">
        <f t="shared" si="7"/>
        <v>1161781</v>
      </c>
      <c r="H101" s="450">
        <f t="shared" si="7"/>
        <v>1643513</v>
      </c>
      <c r="I101" s="450">
        <f t="shared" si="7"/>
        <v>1517636</v>
      </c>
      <c r="J101" s="450">
        <f t="shared" si="7"/>
        <v>1130233</v>
      </c>
      <c r="K101" s="450">
        <f t="shared" si="7"/>
        <v>1807204</v>
      </c>
      <c r="L101" s="450">
        <f t="shared" si="7"/>
        <v>1545024</v>
      </c>
      <c r="M101" s="450">
        <f t="shared" si="7"/>
        <v>1824956</v>
      </c>
      <c r="N101" s="450">
        <f t="shared" si="7"/>
        <v>1969383</v>
      </c>
    </row>
    <row r="102" spans="1:16" x14ac:dyDescent="0.2">
      <c r="A102" s="270" t="s">
        <v>1460</v>
      </c>
      <c r="B102" s="450">
        <f>B90+SUM(B95:B98)</f>
        <v>519721</v>
      </c>
      <c r="C102" s="450">
        <f t="shared" ref="C102:N102" si="8">C90+SUM(C95:C98)</f>
        <v>848537</v>
      </c>
      <c r="D102" s="450">
        <f t="shared" si="8"/>
        <v>976230</v>
      </c>
      <c r="E102" s="450">
        <f t="shared" si="8"/>
        <v>1019968</v>
      </c>
      <c r="F102" s="450">
        <f t="shared" si="8"/>
        <v>1261230</v>
      </c>
      <c r="G102" s="450">
        <f t="shared" si="8"/>
        <v>1205194</v>
      </c>
      <c r="H102" s="450">
        <f t="shared" si="8"/>
        <v>1069690</v>
      </c>
      <c r="I102" s="450">
        <f t="shared" si="8"/>
        <v>1445014</v>
      </c>
      <c r="J102" s="450">
        <f t="shared" si="8"/>
        <v>1796154</v>
      </c>
      <c r="K102" s="450">
        <f t="shared" si="8"/>
        <v>2177566</v>
      </c>
      <c r="L102" s="450">
        <f t="shared" si="8"/>
        <v>2171741</v>
      </c>
      <c r="M102" s="450">
        <f>M90+SUM(M95:M98)</f>
        <v>2471385</v>
      </c>
      <c r="N102" s="450">
        <f t="shared" si="8"/>
        <v>1704796</v>
      </c>
    </row>
    <row r="103" spans="1:16" x14ac:dyDescent="0.2">
      <c r="C103" s="270">
        <f>C101/B101-1</f>
        <v>0.12528927651189292</v>
      </c>
      <c r="D103" s="270">
        <f t="shared" ref="D103:N104" si="9">D101/C101-1</f>
        <v>0.20799462446700501</v>
      </c>
      <c r="E103" s="270">
        <f t="shared" si="9"/>
        <v>3.6620264346882703E-2</v>
      </c>
      <c r="F103" s="270">
        <f t="shared" si="9"/>
        <v>9.9728376355807669E-3</v>
      </c>
      <c r="G103" s="270">
        <f t="shared" si="9"/>
        <v>-0.1497927503607841</v>
      </c>
      <c r="H103" s="270">
        <f t="shared" si="9"/>
        <v>0.41464957681353032</v>
      </c>
      <c r="I103" s="270">
        <f t="shared" si="9"/>
        <v>-7.6590206466270683E-2</v>
      </c>
      <c r="J103" s="270">
        <f t="shared" si="9"/>
        <v>-0.25526740272370974</v>
      </c>
      <c r="K103" s="270">
        <f t="shared" si="9"/>
        <v>0.59896587694749659</v>
      </c>
      <c r="L103" s="270">
        <f t="shared" si="9"/>
        <v>-0.14507493343308231</v>
      </c>
      <c r="M103" s="270">
        <f t="shared" si="9"/>
        <v>0.18118294602543394</v>
      </c>
      <c r="N103" s="270">
        <f t="shared" si="9"/>
        <v>7.9139990224421863E-2</v>
      </c>
    </row>
    <row r="104" spans="1:16" x14ac:dyDescent="0.2">
      <c r="C104" s="270">
        <f>C102/B102-1</f>
        <v>0.63267791757500658</v>
      </c>
      <c r="D104" s="270">
        <f t="shared" si="9"/>
        <v>0.15048607190965146</v>
      </c>
      <c r="E104" s="270">
        <f t="shared" si="9"/>
        <v>4.4802966514038589E-2</v>
      </c>
      <c r="F104" s="270">
        <f t="shared" si="9"/>
        <v>0.23653879337390982</v>
      </c>
      <c r="G104" s="270">
        <f t="shared" si="9"/>
        <v>-4.4429644077606745E-2</v>
      </c>
      <c r="H104" s="270">
        <f t="shared" si="9"/>
        <v>-0.1124333509791785</v>
      </c>
      <c r="I104" s="270">
        <f t="shared" si="9"/>
        <v>0.35087174788957554</v>
      </c>
      <c r="J104" s="270">
        <f t="shared" si="9"/>
        <v>0.24300110587163859</v>
      </c>
      <c r="K104" s="270">
        <f t="shared" si="9"/>
        <v>0.21234927517350966</v>
      </c>
      <c r="L104" s="270">
        <f t="shared" si="9"/>
        <v>-2.6750050285502258E-3</v>
      </c>
      <c r="M104" s="270">
        <f t="shared" si="9"/>
        <v>0.13797409543771555</v>
      </c>
      <c r="N104" s="270">
        <f t="shared" si="9"/>
        <v>-0.31018598882812676</v>
      </c>
    </row>
    <row r="105" spans="1:16" x14ac:dyDescent="0.2">
      <c r="I105" s="270">
        <v>2016</v>
      </c>
      <c r="J105" s="270">
        <v>2017</v>
      </c>
      <c r="K105" s="270">
        <v>2018</v>
      </c>
      <c r="L105" s="270">
        <v>2019</v>
      </c>
      <c r="M105" s="270">
        <v>2020</v>
      </c>
      <c r="N105" s="270">
        <v>2021</v>
      </c>
    </row>
    <row r="106" spans="1:16" x14ac:dyDescent="0.2">
      <c r="I106" s="451">
        <v>4127999</v>
      </c>
      <c r="J106" s="452">
        <v>4281275.6500000004</v>
      </c>
      <c r="K106" s="452">
        <v>4238823.57</v>
      </c>
      <c r="L106" s="452">
        <v>0</v>
      </c>
      <c r="M106" s="452">
        <v>4914580.99</v>
      </c>
      <c r="N106" s="452">
        <v>5382133.3900000006</v>
      </c>
      <c r="O106" s="452"/>
      <c r="P106" s="452"/>
    </row>
    <row r="109" spans="1:16" x14ac:dyDescent="0.2">
      <c r="A109" s="453" t="s">
        <v>1478</v>
      </c>
    </row>
    <row r="110" spans="1:16" x14ac:dyDescent="0.2">
      <c r="B110" s="442">
        <v>2009</v>
      </c>
      <c r="C110" s="442">
        <v>2010</v>
      </c>
      <c r="D110" s="442">
        <v>2011</v>
      </c>
      <c r="E110" s="442">
        <v>2012</v>
      </c>
      <c r="F110" s="442">
        <v>2013</v>
      </c>
      <c r="G110" s="442">
        <v>2014</v>
      </c>
      <c r="H110" s="442">
        <v>2015</v>
      </c>
      <c r="I110" s="442">
        <v>2016</v>
      </c>
      <c r="J110" s="443">
        <v>2017</v>
      </c>
      <c r="K110" s="443">
        <v>2018</v>
      </c>
      <c r="L110" s="443">
        <v>2019</v>
      </c>
      <c r="M110" s="443">
        <v>2020</v>
      </c>
      <c r="N110" s="443">
        <v>2021</v>
      </c>
    </row>
    <row r="111" spans="1:16" x14ac:dyDescent="0.2">
      <c r="A111" s="270" t="s">
        <v>1461</v>
      </c>
      <c r="B111" s="442">
        <v>13192</v>
      </c>
      <c r="C111" s="442">
        <v>14654</v>
      </c>
      <c r="D111" s="444">
        <v>15306</v>
      </c>
      <c r="E111" s="444">
        <v>18654</v>
      </c>
      <c r="F111" s="444">
        <v>18319</v>
      </c>
      <c r="G111" s="444">
        <v>17943</v>
      </c>
      <c r="H111" s="444">
        <v>19922</v>
      </c>
      <c r="I111" s="444">
        <v>16693</v>
      </c>
      <c r="J111" s="445">
        <v>20728</v>
      </c>
      <c r="K111" s="445">
        <v>15019</v>
      </c>
      <c r="L111" s="445">
        <v>15260</v>
      </c>
      <c r="M111" s="445">
        <v>7526</v>
      </c>
      <c r="N111" s="445">
        <v>7526</v>
      </c>
    </row>
    <row r="112" spans="1:16" x14ac:dyDescent="0.2">
      <c r="A112" s="270" t="s">
        <v>1462</v>
      </c>
      <c r="B112" s="444">
        <v>16330</v>
      </c>
      <c r="C112" s="444">
        <v>66737</v>
      </c>
      <c r="D112" s="444">
        <v>71078</v>
      </c>
      <c r="E112" s="444">
        <v>81200</v>
      </c>
      <c r="F112" s="444">
        <v>94714</v>
      </c>
      <c r="G112" s="444">
        <v>88567</v>
      </c>
      <c r="H112" s="444">
        <v>85020</v>
      </c>
      <c r="I112" s="447">
        <f>AVERAGE(H112,K112)</f>
        <v>80249</v>
      </c>
      <c r="J112" s="447">
        <f>AVERAGE(H112,K112)</f>
        <v>80249</v>
      </c>
      <c r="K112" s="447">
        <f>37739*2</f>
        <v>75478</v>
      </c>
      <c r="L112" s="447">
        <v>102460</v>
      </c>
      <c r="M112" s="447">
        <v>101072</v>
      </c>
      <c r="N112" s="447">
        <v>101072</v>
      </c>
    </row>
    <row r="113" spans="1:14" x14ac:dyDescent="0.2">
      <c r="A113" s="270" t="s">
        <v>1463</v>
      </c>
      <c r="B113" s="444">
        <v>25416</v>
      </c>
      <c r="C113" s="444">
        <v>26840</v>
      </c>
      <c r="D113" s="444">
        <v>27338</v>
      </c>
      <c r="E113" s="444">
        <v>32605</v>
      </c>
      <c r="F113" s="444">
        <v>29609</v>
      </c>
      <c r="G113" s="444">
        <v>14126</v>
      </c>
      <c r="H113" s="444">
        <v>103750</v>
      </c>
      <c r="I113" s="444">
        <v>82010</v>
      </c>
      <c r="J113" s="444">
        <v>74860</v>
      </c>
      <c r="K113" s="444">
        <v>80954</v>
      </c>
      <c r="L113" s="444">
        <v>78216</v>
      </c>
      <c r="M113" s="444">
        <v>77960</v>
      </c>
      <c r="N113" s="444">
        <v>77960</v>
      </c>
    </row>
    <row r="114" spans="1:14" x14ac:dyDescent="0.2">
      <c r="A114" s="270" t="s">
        <v>1464</v>
      </c>
      <c r="B114" s="444">
        <v>72395</v>
      </c>
      <c r="C114" s="444">
        <v>60817</v>
      </c>
      <c r="D114" s="444">
        <v>118738</v>
      </c>
      <c r="E114" s="444">
        <v>123889</v>
      </c>
      <c r="F114" s="444">
        <v>109013</v>
      </c>
      <c r="G114" s="444">
        <v>99722</v>
      </c>
      <c r="H114" s="444">
        <v>97565</v>
      </c>
      <c r="I114" s="444">
        <v>124507</v>
      </c>
      <c r="J114" s="448">
        <v>116497</v>
      </c>
      <c r="K114" s="448">
        <v>108576</v>
      </c>
      <c r="L114" s="448">
        <f>AVERAGE(K114,M114)</f>
        <v>97095</v>
      </c>
      <c r="M114" s="448">
        <v>85614</v>
      </c>
      <c r="N114" s="448">
        <v>113109</v>
      </c>
    </row>
    <row r="115" spans="1:14" x14ac:dyDescent="0.2">
      <c r="A115" s="270" t="s">
        <v>1465</v>
      </c>
      <c r="B115" s="444">
        <v>646948</v>
      </c>
      <c r="C115" s="444">
        <v>712115</v>
      </c>
      <c r="D115" s="444">
        <v>807545</v>
      </c>
      <c r="E115" s="444">
        <v>959152</v>
      </c>
      <c r="F115" s="444">
        <v>961711</v>
      </c>
      <c r="G115" s="444">
        <v>941423</v>
      </c>
      <c r="H115" s="444">
        <v>1028207</v>
      </c>
      <c r="I115" s="444">
        <v>951767</v>
      </c>
      <c r="J115" s="449">
        <v>622859</v>
      </c>
      <c r="K115" s="449">
        <v>1142365</v>
      </c>
      <c r="L115" s="449">
        <v>884482</v>
      </c>
      <c r="M115" s="449">
        <v>967946</v>
      </c>
      <c r="N115" s="449">
        <v>1181317</v>
      </c>
    </row>
    <row r="116" spans="1:14" x14ac:dyDescent="0.2">
      <c r="A116" s="270" t="s">
        <v>1467</v>
      </c>
      <c r="B116" s="444">
        <v>108189</v>
      </c>
      <c r="C116" s="444">
        <v>112276</v>
      </c>
      <c r="D116" s="444">
        <v>103362</v>
      </c>
      <c r="E116" s="444"/>
      <c r="F116" s="444">
        <v>153102</v>
      </c>
      <c r="G116" s="444"/>
      <c r="H116" s="444">
        <v>160837</v>
      </c>
      <c r="I116" s="444">
        <v>182692</v>
      </c>
      <c r="J116" s="449">
        <v>162803</v>
      </c>
      <c r="K116" s="449">
        <v>234011</v>
      </c>
      <c r="L116" s="449">
        <v>200443</v>
      </c>
      <c r="M116" s="449">
        <v>266504</v>
      </c>
      <c r="N116" s="449">
        <v>295054</v>
      </c>
    </row>
    <row r="117" spans="1:14" x14ac:dyDescent="0.2">
      <c r="A117" s="270" t="s">
        <v>1470</v>
      </c>
      <c r="I117" s="444">
        <v>79666</v>
      </c>
      <c r="J117" s="444">
        <v>79666</v>
      </c>
      <c r="K117" s="444">
        <v>79666</v>
      </c>
      <c r="L117" s="444">
        <v>79666</v>
      </c>
      <c r="M117" s="444">
        <v>106733</v>
      </c>
      <c r="N117" s="444">
        <v>139272</v>
      </c>
    </row>
    <row r="118" spans="1:14" x14ac:dyDescent="0.2">
      <c r="A118" s="270" t="s">
        <v>1471</v>
      </c>
      <c r="B118" s="444">
        <v>77684</v>
      </c>
      <c r="C118" s="444">
        <v>87012</v>
      </c>
      <c r="D118" s="444">
        <v>161812</v>
      </c>
      <c r="E118" s="444">
        <v>137475</v>
      </c>
      <c r="F118" s="442"/>
      <c r="G118" s="442"/>
      <c r="H118" s="444">
        <v>148212</v>
      </c>
      <c r="I118" s="444">
        <v>159967</v>
      </c>
      <c r="J118" s="444">
        <v>132486</v>
      </c>
      <c r="K118" s="444">
        <v>150801</v>
      </c>
      <c r="L118" s="444">
        <v>184497</v>
      </c>
      <c r="M118" s="444">
        <v>211601</v>
      </c>
      <c r="N118" s="444">
        <v>240631</v>
      </c>
    </row>
    <row r="119" spans="1:14" x14ac:dyDescent="0.2">
      <c r="A119" s="270" t="s">
        <v>1479</v>
      </c>
      <c r="I119" s="451">
        <v>4127999</v>
      </c>
      <c r="J119" s="452">
        <v>4281275.6500000004</v>
      </c>
      <c r="K119" s="452">
        <v>4238823.57</v>
      </c>
      <c r="L119" s="452">
        <f>AVERAGE(K119,M119)</f>
        <v>4576702.28</v>
      </c>
      <c r="M119" s="452">
        <v>4914580.99</v>
      </c>
      <c r="N119" s="452">
        <v>5382133.3900000006</v>
      </c>
    </row>
    <row r="120" spans="1:14" x14ac:dyDescent="0.2">
      <c r="I120" s="454">
        <f t="shared" ref="I120:N120" si="10">I119/SUM(I111:I118)</f>
        <v>2.4607293608361238</v>
      </c>
      <c r="J120" s="454">
        <f t="shared" si="10"/>
        <v>3.3184376133590878</v>
      </c>
      <c r="K120" s="454">
        <f t="shared" si="10"/>
        <v>2.2464841616009585</v>
      </c>
      <c r="L120" s="454">
        <f t="shared" si="10"/>
        <v>2.7870710222584356</v>
      </c>
      <c r="M120" s="454">
        <f t="shared" si="10"/>
        <v>2.6929860171971272</v>
      </c>
      <c r="N120" s="454">
        <f t="shared" si="10"/>
        <v>2.4964196098130702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C7F58-8D26-44A0-8B3B-208265865CB3}">
  <dimension ref="A1:N34"/>
  <sheetViews>
    <sheetView workbookViewId="0"/>
  </sheetViews>
  <sheetFormatPr defaultColWidth="8.85546875" defaultRowHeight="12.75" x14ac:dyDescent="0.2"/>
  <cols>
    <col min="1" max="1" width="7.28515625" style="12" customWidth="1"/>
    <col min="2" max="2" width="15.7109375" style="12" customWidth="1"/>
    <col min="3" max="3" width="16.28515625" style="12" bestFit="1" customWidth="1"/>
    <col min="4" max="4" width="12" style="12" bestFit="1" customWidth="1"/>
    <col min="5" max="13" width="10" style="12" customWidth="1"/>
    <col min="14" max="14" width="8.85546875" style="13"/>
    <col min="15" max="17" width="11.28515625" style="12" bestFit="1" customWidth="1"/>
    <col min="18" max="16384" width="8.85546875" style="12"/>
  </cols>
  <sheetData>
    <row r="1" spans="1:4" x14ac:dyDescent="0.2">
      <c r="A1" s="18" t="s">
        <v>222</v>
      </c>
    </row>
    <row r="2" spans="1:4" x14ac:dyDescent="0.2">
      <c r="A2" s="12" t="s">
        <v>83</v>
      </c>
      <c r="B2" s="14" t="s">
        <v>223</v>
      </c>
    </row>
    <row r="3" spans="1:4" x14ac:dyDescent="0.2">
      <c r="B3" s="15"/>
    </row>
    <row r="4" spans="1:4" x14ac:dyDescent="0.2">
      <c r="A4" s="274"/>
      <c r="B4" s="275" t="s">
        <v>224</v>
      </c>
      <c r="C4" s="275" t="s">
        <v>225</v>
      </c>
      <c r="D4" s="275" t="s">
        <v>226</v>
      </c>
    </row>
    <row r="5" spans="1:4" x14ac:dyDescent="0.2">
      <c r="A5" s="13" t="s">
        <v>108</v>
      </c>
      <c r="B5" s="276">
        <v>0.9643719039756129</v>
      </c>
      <c r="C5" s="276">
        <v>3.4262669884415085E-2</v>
      </c>
      <c r="D5" s="276">
        <v>1.3654261399720562E-3</v>
      </c>
    </row>
    <row r="6" spans="1:4" x14ac:dyDescent="0.2">
      <c r="A6" s="13" t="s">
        <v>87</v>
      </c>
      <c r="B6" s="276">
        <v>0.74767655567197699</v>
      </c>
      <c r="C6" s="276">
        <v>0.18696917166967003</v>
      </c>
      <c r="D6" s="276">
        <v>6.5354272658353044E-2</v>
      </c>
    </row>
    <row r="7" spans="1:4" x14ac:dyDescent="0.2">
      <c r="A7" s="13" t="s">
        <v>116</v>
      </c>
      <c r="B7" s="276">
        <v>0.74705283560239222</v>
      </c>
      <c r="C7" s="276">
        <v>0.15079773890108455</v>
      </c>
      <c r="D7" s="276">
        <v>0.10214942549652335</v>
      </c>
    </row>
    <row r="8" spans="1:4" x14ac:dyDescent="0.2">
      <c r="A8" s="13" t="s">
        <v>114</v>
      </c>
      <c r="B8" s="276">
        <v>0.74107979940423785</v>
      </c>
      <c r="C8" s="276">
        <v>0.20215398919109834</v>
      </c>
      <c r="D8" s="276">
        <v>5.6766211404663758E-2</v>
      </c>
    </row>
    <row r="9" spans="1:4" x14ac:dyDescent="0.2">
      <c r="A9" s="13" t="s">
        <v>96</v>
      </c>
      <c r="B9" s="276">
        <v>0.71106496588549395</v>
      </c>
      <c r="C9" s="276">
        <v>0.28329872441412046</v>
      </c>
      <c r="D9" s="276">
        <v>5.6363097003856426E-3</v>
      </c>
    </row>
    <row r="10" spans="1:4" x14ac:dyDescent="0.2">
      <c r="A10" s="13" t="s">
        <v>105</v>
      </c>
      <c r="B10" s="276">
        <v>0.65289694079680172</v>
      </c>
      <c r="C10" s="276">
        <v>0.27456905634930667</v>
      </c>
      <c r="D10" s="276">
        <v>7.2534002853891583E-2</v>
      </c>
    </row>
    <row r="11" spans="1:4" x14ac:dyDescent="0.2">
      <c r="A11" s="13" t="s">
        <v>112</v>
      </c>
      <c r="B11" s="276">
        <v>0.64867284810378445</v>
      </c>
      <c r="C11" s="276">
        <v>0.26592184328863067</v>
      </c>
      <c r="D11" s="276">
        <v>8.5405308607584871E-2</v>
      </c>
    </row>
    <row r="12" spans="1:4" x14ac:dyDescent="0.2">
      <c r="A12" s="13" t="s">
        <v>104</v>
      </c>
      <c r="B12" s="276">
        <v>0.59813462478611579</v>
      </c>
      <c r="C12" s="276">
        <v>0.2140139941334637</v>
      </c>
      <c r="D12" s="276">
        <v>0.18785138108042043</v>
      </c>
    </row>
    <row r="13" spans="1:4" x14ac:dyDescent="0.2">
      <c r="A13" s="13" t="s">
        <v>100</v>
      </c>
      <c r="B13" s="276">
        <v>0.52488583592112947</v>
      </c>
      <c r="C13" s="276">
        <v>0.40760716822877019</v>
      </c>
      <c r="D13" s="276">
        <v>6.7506995850100379E-2</v>
      </c>
    </row>
    <row r="14" spans="1:4" x14ac:dyDescent="0.2">
      <c r="A14" s="13" t="s">
        <v>111</v>
      </c>
      <c r="B14" s="276">
        <v>0.51515197088415321</v>
      </c>
      <c r="C14" s="276">
        <v>0.36740709548373518</v>
      </c>
      <c r="D14" s="276">
        <v>0.11744093363211167</v>
      </c>
    </row>
    <row r="15" spans="1:4" x14ac:dyDescent="0.2">
      <c r="A15" s="13" t="s">
        <v>113</v>
      </c>
      <c r="B15" s="276">
        <v>0.5073625098365826</v>
      </c>
      <c r="C15" s="276">
        <v>0.2139215584208802</v>
      </c>
      <c r="D15" s="276">
        <v>0.27871593174253717</v>
      </c>
    </row>
    <row r="16" spans="1:4" x14ac:dyDescent="0.2">
      <c r="A16" s="13" t="s">
        <v>93</v>
      </c>
      <c r="B16" s="276">
        <v>0.49887708554903171</v>
      </c>
      <c r="C16" s="276">
        <v>0.40143691895791195</v>
      </c>
      <c r="D16" s="276">
        <v>9.9685995493056456E-2</v>
      </c>
    </row>
    <row r="17" spans="1:4" x14ac:dyDescent="0.2">
      <c r="A17" s="13" t="s">
        <v>107</v>
      </c>
      <c r="B17" s="276">
        <v>0.47879223580158159</v>
      </c>
      <c r="C17" s="276">
        <v>0.39654924514737599</v>
      </c>
      <c r="D17" s="276">
        <v>0.12465851905104242</v>
      </c>
    </row>
    <row r="18" spans="1:4" x14ac:dyDescent="0.2">
      <c r="A18" s="13" t="s">
        <v>106</v>
      </c>
      <c r="B18" s="276">
        <v>0.45102536360585255</v>
      </c>
      <c r="C18" s="276">
        <v>0.45461494253316403</v>
      </c>
      <c r="D18" s="276">
        <v>9.435969386098346E-2</v>
      </c>
    </row>
    <row r="19" spans="1:4" x14ac:dyDescent="0.2">
      <c r="A19" s="13" t="s">
        <v>128</v>
      </c>
      <c r="B19" s="276">
        <v>0.43163018926026103</v>
      </c>
      <c r="C19" s="276">
        <v>0.30310796158985798</v>
      </c>
      <c r="D19" s="276">
        <v>0.26526184914988105</v>
      </c>
    </row>
    <row r="20" spans="1:4" x14ac:dyDescent="0.2">
      <c r="A20" s="13" t="s">
        <v>117</v>
      </c>
      <c r="B20" s="276">
        <v>0.41724617524339358</v>
      </c>
      <c r="C20" s="276">
        <v>0.43810848400556324</v>
      </c>
      <c r="D20" s="276">
        <v>0.1446453407510431</v>
      </c>
    </row>
    <row r="21" spans="1:4" x14ac:dyDescent="0.2">
      <c r="A21" s="13" t="s">
        <v>124</v>
      </c>
      <c r="B21" s="276">
        <v>0.41677264529850061</v>
      </c>
      <c r="C21" s="276">
        <v>0.42432167688133027</v>
      </c>
      <c r="D21" s="276">
        <v>0.15890567782016926</v>
      </c>
    </row>
    <row r="22" spans="1:4" x14ac:dyDescent="0.2">
      <c r="A22" s="13" t="s">
        <v>88</v>
      </c>
      <c r="B22" s="276">
        <v>0.40871687989192435</v>
      </c>
      <c r="C22" s="276">
        <v>0.45275822104561547</v>
      </c>
      <c r="D22" s="276">
        <v>0.13852489906246016</v>
      </c>
    </row>
    <row r="23" spans="1:4" x14ac:dyDescent="0.2">
      <c r="A23" s="13" t="s">
        <v>103</v>
      </c>
      <c r="B23" s="276">
        <v>0.40428283989652197</v>
      </c>
      <c r="C23" s="276">
        <v>0.38981508096196227</v>
      </c>
      <c r="D23" s="276">
        <v>0.20590207914151576</v>
      </c>
    </row>
    <row r="24" spans="1:4" x14ac:dyDescent="0.2">
      <c r="A24" s="13" t="s">
        <v>109</v>
      </c>
      <c r="B24" s="276">
        <v>0.39815370963409225</v>
      </c>
      <c r="C24" s="276">
        <v>0.45272974498435015</v>
      </c>
      <c r="D24" s="276">
        <v>0.14911654538155761</v>
      </c>
    </row>
    <row r="25" spans="1:4" x14ac:dyDescent="0.2">
      <c r="A25" s="13" t="s">
        <v>130</v>
      </c>
      <c r="B25" s="276">
        <v>0.38735326156415373</v>
      </c>
      <c r="C25" s="276">
        <v>0.34204185777068735</v>
      </c>
      <c r="D25" s="276">
        <v>0.27060488066515886</v>
      </c>
    </row>
    <row r="26" spans="1:4" x14ac:dyDescent="0.2">
      <c r="A26" s="16" t="s">
        <v>97</v>
      </c>
      <c r="B26" s="276">
        <v>0.37451128664809663</v>
      </c>
      <c r="C26" s="276">
        <v>0.53436535244532035</v>
      </c>
      <c r="D26" s="276">
        <v>9.1123360906583101E-2</v>
      </c>
    </row>
    <row r="27" spans="1:4" x14ac:dyDescent="0.2">
      <c r="A27" s="13" t="s">
        <v>120</v>
      </c>
      <c r="B27" s="276">
        <v>0.36335916351042313</v>
      </c>
      <c r="C27" s="276">
        <v>0.50985288203552193</v>
      </c>
      <c r="D27" s="276">
        <v>0.12678795445405491</v>
      </c>
    </row>
    <row r="28" spans="1:4" x14ac:dyDescent="0.2">
      <c r="A28" s="13" t="s">
        <v>110</v>
      </c>
      <c r="B28" s="276">
        <v>0.36320044344861441</v>
      </c>
      <c r="C28" s="276">
        <v>0.49465891522050559</v>
      </c>
      <c r="D28" s="276">
        <v>0.14214064133088011</v>
      </c>
    </row>
    <row r="29" spans="1:4" x14ac:dyDescent="0.2">
      <c r="A29" s="13" t="s">
        <v>126</v>
      </c>
      <c r="B29" s="276">
        <v>0.31251850917475504</v>
      </c>
      <c r="C29" s="276">
        <v>0.27797236796599273</v>
      </c>
      <c r="D29" s="276">
        <v>0.40950912285925223</v>
      </c>
    </row>
    <row r="30" spans="1:4" x14ac:dyDescent="0.2">
      <c r="A30" s="13" t="s">
        <v>131</v>
      </c>
      <c r="B30" s="276">
        <v>0.23977987082583219</v>
      </c>
      <c r="C30" s="276">
        <v>0.38326982588364833</v>
      </c>
      <c r="D30" s="276">
        <v>0.37695030329051937</v>
      </c>
    </row>
    <row r="31" spans="1:4" x14ac:dyDescent="0.2">
      <c r="A31" s="16" t="s">
        <v>92</v>
      </c>
      <c r="B31" s="276">
        <v>0.17450320434624172</v>
      </c>
      <c r="C31" s="276">
        <v>0.65204630703378141</v>
      </c>
      <c r="D31" s="276">
        <v>0.17345048861997689</v>
      </c>
    </row>
    <row r="32" spans="1:4" x14ac:dyDescent="0.2">
      <c r="A32" s="13" t="s">
        <v>99</v>
      </c>
      <c r="B32" s="276">
        <v>0.16440832233004732</v>
      </c>
      <c r="C32" s="276">
        <v>0.67708026202776672</v>
      </c>
      <c r="D32" s="276">
        <v>0.15851141564218599</v>
      </c>
    </row>
    <row r="33" spans="1:4" x14ac:dyDescent="0.2">
      <c r="B33" s="276"/>
      <c r="C33" s="276"/>
      <c r="D33" s="276"/>
    </row>
    <row r="34" spans="1:4" x14ac:dyDescent="0.2">
      <c r="A34" s="13" t="s">
        <v>227</v>
      </c>
      <c r="B34" s="276">
        <f>AVERAGE(B5:B32)</f>
        <v>0.48726721346062879</v>
      </c>
      <c r="C34" s="276">
        <f t="shared" ref="C34:D34" si="0">AVERAGE(C5:C32)</f>
        <v>0.36377332344484037</v>
      </c>
      <c r="D34" s="276">
        <f t="shared" si="0"/>
        <v>0.14895946309453087</v>
      </c>
    </row>
  </sheetData>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83A2B-2124-4B01-9069-804C7380E90E}">
  <dimension ref="A1:W103"/>
  <sheetViews>
    <sheetView workbookViewId="0"/>
  </sheetViews>
  <sheetFormatPr defaultColWidth="9.140625" defaultRowHeight="12.75" x14ac:dyDescent="0.2"/>
  <cols>
    <col min="1" max="1" width="13.140625" style="270" customWidth="1"/>
    <col min="2" max="3" width="20.5703125" style="270" customWidth="1"/>
    <col min="4" max="16" width="9.140625" style="270"/>
    <col min="17" max="17" width="11.28515625" style="270" bestFit="1" customWidth="1"/>
    <col min="18" max="16384" width="9.140625" style="270"/>
  </cols>
  <sheetData>
    <row r="1" spans="1:3" x14ac:dyDescent="0.2">
      <c r="A1" s="17" t="s">
        <v>70</v>
      </c>
    </row>
    <row r="2" spans="1:3" x14ac:dyDescent="0.2">
      <c r="A2" s="100" t="s">
        <v>83</v>
      </c>
      <c r="B2" s="100" t="s">
        <v>1480</v>
      </c>
    </row>
    <row r="4" spans="1:3" ht="25.5" x14ac:dyDescent="0.2">
      <c r="A4" s="409"/>
      <c r="B4" s="459" t="s">
        <v>1481</v>
      </c>
      <c r="C4" s="459" t="s">
        <v>1482</v>
      </c>
    </row>
    <row r="5" spans="1:3" x14ac:dyDescent="0.2">
      <c r="A5" s="270" t="s">
        <v>88</v>
      </c>
      <c r="B5" s="455">
        <v>0.34370000000000001</v>
      </c>
      <c r="C5" s="455">
        <v>0.31109999999999999</v>
      </c>
    </row>
    <row r="6" spans="1:3" x14ac:dyDescent="0.2">
      <c r="A6" s="270" t="s">
        <v>97</v>
      </c>
      <c r="B6" s="455">
        <v>0.32240000000000002</v>
      </c>
      <c r="C6" s="455">
        <v>0.28957529999999998</v>
      </c>
    </row>
    <row r="7" spans="1:3" x14ac:dyDescent="0.2">
      <c r="A7" s="270" t="s">
        <v>90</v>
      </c>
      <c r="B7" s="455">
        <v>0.32090000000000002</v>
      </c>
      <c r="C7" s="455">
        <v>0.21129999999999999</v>
      </c>
    </row>
    <row r="8" spans="1:3" x14ac:dyDescent="0.2">
      <c r="A8" s="270" t="s">
        <v>112</v>
      </c>
      <c r="B8" s="455">
        <v>0.32</v>
      </c>
      <c r="C8" s="455">
        <v>0.15235460000000001</v>
      </c>
    </row>
    <row r="9" spans="1:3" x14ac:dyDescent="0.2">
      <c r="A9" s="270" t="s">
        <v>107</v>
      </c>
      <c r="B9" s="455">
        <v>0.31480000000000002</v>
      </c>
      <c r="C9" s="455">
        <v>0.25829999999999997</v>
      </c>
    </row>
    <row r="10" spans="1:3" x14ac:dyDescent="0.2">
      <c r="A10" s="270" t="s">
        <v>103</v>
      </c>
      <c r="B10" s="455">
        <v>0.30570000000000003</v>
      </c>
      <c r="C10" s="455">
        <v>0.21629999999999999</v>
      </c>
    </row>
    <row r="11" spans="1:3" x14ac:dyDescent="0.2">
      <c r="A11" s="270" t="s">
        <v>89</v>
      </c>
      <c r="B11" s="455">
        <v>0.3034</v>
      </c>
      <c r="C11" s="455">
        <v>0.21765570000000001</v>
      </c>
    </row>
    <row r="12" spans="1:3" x14ac:dyDescent="0.2">
      <c r="A12" s="270" t="s">
        <v>106</v>
      </c>
      <c r="B12" s="455">
        <v>0.29880000000000001</v>
      </c>
      <c r="C12" s="455">
        <v>0.20389119999999999</v>
      </c>
    </row>
    <row r="13" spans="1:3" x14ac:dyDescent="0.2">
      <c r="A13" s="270" t="s">
        <v>114</v>
      </c>
      <c r="B13" s="455">
        <v>0.28920000000000001</v>
      </c>
      <c r="C13" s="455">
        <v>0.1246057</v>
      </c>
    </row>
    <row r="14" spans="1:3" x14ac:dyDescent="0.2">
      <c r="A14" s="270" t="s">
        <v>100</v>
      </c>
      <c r="B14" s="455">
        <v>0.2873</v>
      </c>
      <c r="C14" s="455">
        <v>0.2341</v>
      </c>
    </row>
    <row r="15" spans="1:3" x14ac:dyDescent="0.2">
      <c r="A15" s="270" t="s">
        <v>117</v>
      </c>
      <c r="B15" s="455">
        <v>0.27810000000000001</v>
      </c>
      <c r="C15" s="455">
        <v>0.10199999999999999</v>
      </c>
    </row>
    <row r="16" spans="1:3" x14ac:dyDescent="0.2">
      <c r="A16" s="270" t="s">
        <v>102</v>
      </c>
      <c r="B16" s="455">
        <v>0.26889999999999997</v>
      </c>
      <c r="C16" s="455">
        <v>0.20829220000000001</v>
      </c>
    </row>
    <row r="17" spans="1:3" x14ac:dyDescent="0.2">
      <c r="A17" s="270" t="s">
        <v>91</v>
      </c>
      <c r="B17" s="455">
        <v>0.2621</v>
      </c>
      <c r="C17" s="455">
        <v>0.23844799999999999</v>
      </c>
    </row>
    <row r="18" spans="1:3" x14ac:dyDescent="0.2">
      <c r="A18" s="270" t="s">
        <v>120</v>
      </c>
      <c r="B18" s="455">
        <v>0.25800000000000001</v>
      </c>
      <c r="C18" s="455">
        <v>8.2799999999999999E-2</v>
      </c>
    </row>
    <row r="19" spans="1:3" x14ac:dyDescent="0.2">
      <c r="A19" s="270" t="s">
        <v>116</v>
      </c>
      <c r="B19" s="455">
        <v>0.25719999999999998</v>
      </c>
      <c r="C19" s="455">
        <v>0.12604090000000001</v>
      </c>
    </row>
    <row r="20" spans="1:3" x14ac:dyDescent="0.2">
      <c r="A20" s="270" t="s">
        <v>104</v>
      </c>
      <c r="B20" s="455">
        <v>0.24690000000000001</v>
      </c>
      <c r="C20" s="455">
        <v>0.1500754</v>
      </c>
    </row>
    <row r="21" spans="1:3" x14ac:dyDescent="0.2">
      <c r="A21" s="270" t="s">
        <v>109</v>
      </c>
      <c r="B21" s="455">
        <v>0.2465</v>
      </c>
      <c r="C21" s="455">
        <v>0.19672590000000001</v>
      </c>
    </row>
    <row r="22" spans="1:3" x14ac:dyDescent="0.2">
      <c r="A22" s="270" t="s">
        <v>105</v>
      </c>
      <c r="B22" s="455">
        <v>0.23949999999999999</v>
      </c>
      <c r="C22" s="455">
        <v>0.13100000000000001</v>
      </c>
    </row>
    <row r="23" spans="1:3" x14ac:dyDescent="0.2">
      <c r="A23" s="270" t="s">
        <v>93</v>
      </c>
      <c r="B23" s="455">
        <v>0.23180000000000001</v>
      </c>
      <c r="C23" s="455">
        <v>0.2011</v>
      </c>
    </row>
    <row r="24" spans="1:3" x14ac:dyDescent="0.2">
      <c r="A24" s="270" t="s">
        <v>95</v>
      </c>
      <c r="B24" s="455">
        <v>0.23119999999999999</v>
      </c>
      <c r="C24" s="455">
        <v>0.19739999999999999</v>
      </c>
    </row>
    <row r="25" spans="1:3" x14ac:dyDescent="0.2">
      <c r="A25" s="270" t="s">
        <v>110</v>
      </c>
      <c r="B25" s="455">
        <v>0.21410000000000001</v>
      </c>
      <c r="C25" s="455">
        <v>0.13701070000000001</v>
      </c>
    </row>
    <row r="26" spans="1:3" x14ac:dyDescent="0.2">
      <c r="A26" s="270" t="s">
        <v>108</v>
      </c>
      <c r="B26" s="455">
        <v>0.2011</v>
      </c>
      <c r="C26" s="455">
        <v>0.1787234</v>
      </c>
    </row>
    <row r="27" spans="1:3" x14ac:dyDescent="0.2">
      <c r="A27" s="270" t="s">
        <v>92</v>
      </c>
      <c r="B27" s="455">
        <v>0.2001</v>
      </c>
      <c r="C27" s="455">
        <v>0.1668</v>
      </c>
    </row>
    <row r="28" spans="1:3" x14ac:dyDescent="0.2">
      <c r="A28" s="270" t="s">
        <v>99</v>
      </c>
      <c r="B28" s="455">
        <v>0.1933</v>
      </c>
      <c r="C28" s="455">
        <v>0.1802</v>
      </c>
    </row>
    <row r="29" spans="1:3" x14ac:dyDescent="0.2">
      <c r="A29" s="270" t="s">
        <v>96</v>
      </c>
      <c r="B29" s="455">
        <v>0.18709999999999999</v>
      </c>
      <c r="C29" s="455">
        <v>0.15094340000000001</v>
      </c>
    </row>
    <row r="30" spans="1:3" x14ac:dyDescent="0.2">
      <c r="A30" s="270" t="s">
        <v>113</v>
      </c>
      <c r="B30" s="455">
        <v>0.18190000000000001</v>
      </c>
      <c r="C30" s="455">
        <v>8.4000000000000005E-2</v>
      </c>
    </row>
    <row r="31" spans="1:3" x14ac:dyDescent="0.2">
      <c r="A31" s="270" t="s">
        <v>124</v>
      </c>
      <c r="B31" s="455">
        <v>0.18110000000000001</v>
      </c>
      <c r="C31" s="455">
        <v>7.2363899999999995E-2</v>
      </c>
    </row>
    <row r="32" spans="1:3" x14ac:dyDescent="0.2">
      <c r="A32" s="270" t="s">
        <v>111</v>
      </c>
      <c r="B32" s="455">
        <v>0.1709</v>
      </c>
      <c r="C32" s="455">
        <v>0.12889999999999999</v>
      </c>
    </row>
    <row r="35" spans="1:18" x14ac:dyDescent="0.2">
      <c r="A35" s="265" t="s">
        <v>233</v>
      </c>
    </row>
    <row r="36" spans="1:18" x14ac:dyDescent="0.2">
      <c r="A36" s="456"/>
      <c r="B36" s="270" t="s">
        <v>1483</v>
      </c>
      <c r="F36" s="270" t="s">
        <v>1484</v>
      </c>
      <c r="G36" s="270" t="s">
        <v>1485</v>
      </c>
    </row>
    <row r="37" spans="1:18" x14ac:dyDescent="0.2">
      <c r="A37" s="456" t="s">
        <v>93</v>
      </c>
      <c r="B37" s="457" t="s">
        <v>1486</v>
      </c>
      <c r="F37" s="270" t="s">
        <v>93</v>
      </c>
      <c r="G37" s="270" t="s">
        <v>1487</v>
      </c>
    </row>
    <row r="38" spans="1:18" x14ac:dyDescent="0.2">
      <c r="A38" s="456" t="s">
        <v>92</v>
      </c>
      <c r="B38" s="457" t="s">
        <v>1488</v>
      </c>
      <c r="F38" s="270" t="s">
        <v>92</v>
      </c>
      <c r="G38" s="270" t="s">
        <v>1489</v>
      </c>
    </row>
    <row r="39" spans="1:18" x14ac:dyDescent="0.2">
      <c r="A39" s="456" t="s">
        <v>120</v>
      </c>
      <c r="B39" s="457" t="s">
        <v>1490</v>
      </c>
      <c r="C39" s="270">
        <v>0.16489999999999999</v>
      </c>
      <c r="D39" s="270">
        <f>C39*100</f>
        <v>16.489999999999998</v>
      </c>
      <c r="F39" s="270" t="s">
        <v>120</v>
      </c>
      <c r="G39" s="270" t="s">
        <v>1491</v>
      </c>
      <c r="Q39" s="270" t="s">
        <v>1492</v>
      </c>
    </row>
    <row r="40" spans="1:18" x14ac:dyDescent="0.2">
      <c r="A40" s="456" t="s">
        <v>99</v>
      </c>
      <c r="B40" s="457" t="s">
        <v>1493</v>
      </c>
      <c r="C40" s="270">
        <v>0.17849999999999999</v>
      </c>
      <c r="D40" s="270">
        <f t="shared" ref="D40:D64" si="0">C40*100</f>
        <v>17.849999999999998</v>
      </c>
      <c r="F40" s="270" t="s">
        <v>99</v>
      </c>
      <c r="G40" s="270" t="s">
        <v>1494</v>
      </c>
      <c r="Q40" s="270" t="s">
        <v>1495</v>
      </c>
    </row>
    <row r="41" spans="1:18" x14ac:dyDescent="0.2">
      <c r="A41" s="456" t="s">
        <v>105</v>
      </c>
      <c r="B41" s="457" t="s">
        <v>1496</v>
      </c>
      <c r="C41" s="270">
        <v>0.1174</v>
      </c>
      <c r="D41" s="270">
        <f t="shared" si="0"/>
        <v>11.74</v>
      </c>
      <c r="F41" s="270" t="s">
        <v>105</v>
      </c>
      <c r="G41" s="270" t="s">
        <v>1497</v>
      </c>
      <c r="J41" s="270" t="s">
        <v>1498</v>
      </c>
      <c r="Q41" s="270" t="s">
        <v>1499</v>
      </c>
      <c r="R41" s="270" t="s">
        <v>1500</v>
      </c>
    </row>
    <row r="42" spans="1:18" x14ac:dyDescent="0.2">
      <c r="A42" s="456" t="s">
        <v>95</v>
      </c>
      <c r="B42" s="457" t="s">
        <v>1501</v>
      </c>
      <c r="C42" s="270">
        <v>0.12540000000000001</v>
      </c>
      <c r="D42" s="270">
        <f t="shared" si="0"/>
        <v>12.540000000000001</v>
      </c>
      <c r="F42" s="270" t="s">
        <v>95</v>
      </c>
      <c r="G42" s="270" t="s">
        <v>1502</v>
      </c>
      <c r="L42" s="270" t="s">
        <v>1503</v>
      </c>
      <c r="Q42" s="270" t="s">
        <v>1504</v>
      </c>
      <c r="R42" s="270" t="s">
        <v>1505</v>
      </c>
    </row>
    <row r="43" spans="1:18" x14ac:dyDescent="0.2">
      <c r="A43" s="456" t="s">
        <v>88</v>
      </c>
      <c r="B43" s="457" t="s">
        <v>1506</v>
      </c>
      <c r="C43" s="270">
        <v>0.14330000000000001</v>
      </c>
      <c r="D43" s="270">
        <f t="shared" si="0"/>
        <v>14.330000000000002</v>
      </c>
      <c r="F43" s="270" t="s">
        <v>88</v>
      </c>
      <c r="G43" s="270" t="s">
        <v>1507</v>
      </c>
      <c r="J43" s="270" t="s">
        <v>1508</v>
      </c>
      <c r="K43" s="270" t="s">
        <v>1500</v>
      </c>
      <c r="Q43" s="270">
        <v>2014</v>
      </c>
      <c r="R43" s="270" t="s">
        <v>1509</v>
      </c>
    </row>
    <row r="44" spans="1:18" x14ac:dyDescent="0.2">
      <c r="A44" s="456" t="s">
        <v>103</v>
      </c>
      <c r="B44" s="457" t="s">
        <v>1510</v>
      </c>
      <c r="C44" s="270">
        <v>0.16250000000000001</v>
      </c>
      <c r="D44" s="270">
        <f t="shared" si="0"/>
        <v>16.25</v>
      </c>
      <c r="F44" s="270" t="s">
        <v>103</v>
      </c>
      <c r="G44" s="270" t="s">
        <v>1511</v>
      </c>
      <c r="J44" s="270" t="s">
        <v>1504</v>
      </c>
      <c r="K44" s="270" t="s">
        <v>1505</v>
      </c>
      <c r="Q44" s="270">
        <v>2015</v>
      </c>
      <c r="R44" s="270" t="s">
        <v>1512</v>
      </c>
    </row>
    <row r="45" spans="1:18" x14ac:dyDescent="0.2">
      <c r="A45" s="456" t="s">
        <v>111</v>
      </c>
      <c r="B45" s="457" t="s">
        <v>1513</v>
      </c>
      <c r="C45" s="270">
        <v>0.14599999999999999</v>
      </c>
      <c r="D45" s="270">
        <f t="shared" si="0"/>
        <v>14.6</v>
      </c>
      <c r="F45" s="270" t="s">
        <v>111</v>
      </c>
      <c r="G45" s="270" t="s">
        <v>1514</v>
      </c>
      <c r="J45" s="270">
        <v>2014</v>
      </c>
      <c r="K45" s="270" t="s">
        <v>1515</v>
      </c>
      <c r="Q45" s="270">
        <v>2016</v>
      </c>
      <c r="R45" s="270" t="s">
        <v>1516</v>
      </c>
    </row>
    <row r="46" spans="1:18" x14ac:dyDescent="0.2">
      <c r="A46" s="456" t="s">
        <v>107</v>
      </c>
      <c r="B46" s="457" t="s">
        <v>1517</v>
      </c>
      <c r="C46" s="270">
        <v>0.13</v>
      </c>
      <c r="D46" s="270">
        <f t="shared" si="0"/>
        <v>13</v>
      </c>
      <c r="F46" s="270" t="s">
        <v>107</v>
      </c>
      <c r="G46" s="270" t="s">
        <v>1518</v>
      </c>
      <c r="J46" s="270">
        <v>2015</v>
      </c>
      <c r="K46" s="270" t="s">
        <v>1519</v>
      </c>
      <c r="Q46" s="270">
        <v>2017</v>
      </c>
      <c r="R46" s="270" t="s">
        <v>1520</v>
      </c>
    </row>
    <row r="47" spans="1:18" x14ac:dyDescent="0.2">
      <c r="A47" s="456" t="s">
        <v>90</v>
      </c>
      <c r="B47" s="457" t="s">
        <v>1521</v>
      </c>
      <c r="C47" s="270">
        <v>0.1288</v>
      </c>
      <c r="D47" s="270">
        <f t="shared" si="0"/>
        <v>12.879999999999999</v>
      </c>
      <c r="F47" s="270" t="s">
        <v>90</v>
      </c>
      <c r="G47" s="270" t="s">
        <v>1522</v>
      </c>
      <c r="J47" s="270">
        <v>2016</v>
      </c>
      <c r="K47" s="270" t="s">
        <v>1523</v>
      </c>
      <c r="Q47" s="270">
        <v>2018</v>
      </c>
      <c r="R47" s="270" t="s">
        <v>1524</v>
      </c>
    </row>
    <row r="48" spans="1:18" x14ac:dyDescent="0.2">
      <c r="A48" s="456" t="s">
        <v>100</v>
      </c>
      <c r="B48" s="457" t="s">
        <v>1525</v>
      </c>
      <c r="C48" s="270">
        <v>0.1341</v>
      </c>
      <c r="D48" s="270">
        <f t="shared" si="0"/>
        <v>13.41</v>
      </c>
      <c r="F48" s="270" t="s">
        <v>100</v>
      </c>
      <c r="G48" s="270" t="s">
        <v>1526</v>
      </c>
      <c r="J48" s="270">
        <v>2017</v>
      </c>
      <c r="K48" s="270" t="s">
        <v>1527</v>
      </c>
      <c r="Q48" s="270">
        <v>2019</v>
      </c>
      <c r="R48" s="270" t="s">
        <v>1528</v>
      </c>
    </row>
    <row r="49" spans="1:18" x14ac:dyDescent="0.2">
      <c r="A49" s="456" t="s">
        <v>113</v>
      </c>
      <c r="B49" s="457" t="s">
        <v>1529</v>
      </c>
      <c r="C49" s="270">
        <v>0.13619999999999999</v>
      </c>
      <c r="D49" s="270">
        <f t="shared" si="0"/>
        <v>13.62</v>
      </c>
      <c r="F49" s="270" t="s">
        <v>113</v>
      </c>
      <c r="G49" s="270" t="s">
        <v>1530</v>
      </c>
      <c r="J49" s="270">
        <v>2018</v>
      </c>
      <c r="K49" s="270" t="s">
        <v>1531</v>
      </c>
      <c r="Q49" s="270">
        <v>2020</v>
      </c>
      <c r="R49" s="270" t="s">
        <v>1532</v>
      </c>
    </row>
    <row r="50" spans="1:18" x14ac:dyDescent="0.2">
      <c r="A50" s="456" t="s">
        <v>112</v>
      </c>
      <c r="B50" s="457" t="s">
        <v>1533</v>
      </c>
      <c r="C50" s="270">
        <v>0.1694</v>
      </c>
      <c r="D50" s="270">
        <f t="shared" si="0"/>
        <v>16.939999999999998</v>
      </c>
      <c r="F50" s="270" t="s">
        <v>112</v>
      </c>
      <c r="G50" s="270" t="s">
        <v>1534</v>
      </c>
      <c r="J50" s="270">
        <v>2019</v>
      </c>
      <c r="K50" s="270" t="s">
        <v>1535</v>
      </c>
      <c r="Q50" s="270">
        <v>2021</v>
      </c>
      <c r="R50" s="270" t="s">
        <v>1536</v>
      </c>
    </row>
    <row r="51" spans="1:18" x14ac:dyDescent="0.2">
      <c r="A51" s="456" t="s">
        <v>97</v>
      </c>
      <c r="B51" s="457" t="s">
        <v>1537</v>
      </c>
      <c r="C51" s="270">
        <v>0.1249</v>
      </c>
      <c r="D51" s="270">
        <f t="shared" si="0"/>
        <v>12.49</v>
      </c>
      <c r="F51" s="270" t="s">
        <v>97</v>
      </c>
      <c r="G51" s="270" t="s">
        <v>1538</v>
      </c>
      <c r="J51" s="270">
        <v>2020</v>
      </c>
      <c r="K51" s="270" t="s">
        <v>1539</v>
      </c>
      <c r="Q51" s="270" t="s">
        <v>1504</v>
      </c>
      <c r="R51" s="270" t="s">
        <v>1505</v>
      </c>
    </row>
    <row r="52" spans="1:18" x14ac:dyDescent="0.2">
      <c r="A52" s="456" t="s">
        <v>106</v>
      </c>
      <c r="B52" s="457" t="s">
        <v>1540</v>
      </c>
      <c r="C52" s="270">
        <v>0.1212</v>
      </c>
      <c r="D52" s="270">
        <f t="shared" si="0"/>
        <v>12.120000000000001</v>
      </c>
      <c r="F52" s="270" t="s">
        <v>106</v>
      </c>
      <c r="G52" s="270" t="s">
        <v>1541</v>
      </c>
      <c r="J52" s="270">
        <v>2021</v>
      </c>
      <c r="K52" s="270" t="s">
        <v>1542</v>
      </c>
      <c r="Q52" s="270" t="s">
        <v>1543</v>
      </c>
      <c r="R52" s="270" t="s">
        <v>1544</v>
      </c>
    </row>
    <row r="53" spans="1:18" x14ac:dyDescent="0.2">
      <c r="A53" s="456" t="s">
        <v>110</v>
      </c>
      <c r="B53" s="457" t="s">
        <v>1545</v>
      </c>
      <c r="C53" s="270">
        <v>0.1449</v>
      </c>
      <c r="D53" s="270">
        <f t="shared" si="0"/>
        <v>14.49</v>
      </c>
      <c r="F53" s="270" t="s">
        <v>110</v>
      </c>
      <c r="G53" s="270" t="s">
        <v>1546</v>
      </c>
      <c r="J53" s="270" t="s">
        <v>1504</v>
      </c>
      <c r="K53" s="270" t="s">
        <v>1505</v>
      </c>
      <c r="Q53" s="270" t="s">
        <v>1504</v>
      </c>
      <c r="R53" s="270" t="s">
        <v>1505</v>
      </c>
    </row>
    <row r="54" spans="1:18" x14ac:dyDescent="0.2">
      <c r="A54" s="456" t="s">
        <v>96</v>
      </c>
      <c r="B54" s="457" t="s">
        <v>1547</v>
      </c>
      <c r="C54" s="270">
        <v>0.1229</v>
      </c>
      <c r="D54" s="270">
        <f t="shared" si="0"/>
        <v>12.29</v>
      </c>
      <c r="F54" s="270" t="s">
        <v>96</v>
      </c>
      <c r="G54" s="270" t="s">
        <v>1548</v>
      </c>
      <c r="J54" s="270" t="s">
        <v>1543</v>
      </c>
      <c r="K54" s="270" t="s">
        <v>1549</v>
      </c>
    </row>
    <row r="55" spans="1:18" x14ac:dyDescent="0.2">
      <c r="A55" s="456" t="s">
        <v>117</v>
      </c>
      <c r="B55" s="457" t="s">
        <v>1550</v>
      </c>
      <c r="C55" s="270">
        <v>0.11890000000000001</v>
      </c>
      <c r="D55" s="270">
        <f t="shared" si="0"/>
        <v>11.89</v>
      </c>
      <c r="F55" s="270" t="s">
        <v>117</v>
      </c>
      <c r="G55" s="270" t="s">
        <v>1551</v>
      </c>
      <c r="J55" s="270" t="s">
        <v>1504</v>
      </c>
      <c r="K55" s="270" t="s">
        <v>1505</v>
      </c>
    </row>
    <row r="56" spans="1:18" x14ac:dyDescent="0.2">
      <c r="A56" s="456" t="s">
        <v>108</v>
      </c>
      <c r="B56" s="457" t="s">
        <v>1552</v>
      </c>
      <c r="C56" s="270">
        <v>0.15809999999999999</v>
      </c>
      <c r="D56" s="270">
        <f t="shared" si="0"/>
        <v>15.809999999999999</v>
      </c>
      <c r="F56" s="270" t="s">
        <v>108</v>
      </c>
      <c r="G56" s="270" t="s">
        <v>1553</v>
      </c>
    </row>
    <row r="57" spans="1:18" x14ac:dyDescent="0.2">
      <c r="A57" s="456" t="s">
        <v>91</v>
      </c>
      <c r="B57" s="457" t="s">
        <v>1554</v>
      </c>
      <c r="C57" s="270">
        <v>0.12659999999999999</v>
      </c>
      <c r="D57" s="270">
        <f t="shared" si="0"/>
        <v>12.659999999999998</v>
      </c>
      <c r="F57" s="270" t="s">
        <v>91</v>
      </c>
      <c r="G57" s="270" t="s">
        <v>1555</v>
      </c>
    </row>
    <row r="58" spans="1:18" x14ac:dyDescent="0.2">
      <c r="A58" s="456" t="s">
        <v>116</v>
      </c>
      <c r="B58" s="457" t="s">
        <v>1556</v>
      </c>
      <c r="C58" s="270">
        <v>0.12809999999999999</v>
      </c>
      <c r="D58" s="270">
        <f t="shared" si="0"/>
        <v>12.809999999999999</v>
      </c>
      <c r="F58" s="270" t="s">
        <v>116</v>
      </c>
      <c r="G58" s="270" t="s">
        <v>1557</v>
      </c>
    </row>
    <row r="59" spans="1:18" x14ac:dyDescent="0.2">
      <c r="A59" s="456" t="s">
        <v>109</v>
      </c>
      <c r="B59" s="457" t="s">
        <v>1558</v>
      </c>
      <c r="C59" s="270">
        <v>0.16639999999999999</v>
      </c>
      <c r="D59" s="270">
        <f t="shared" si="0"/>
        <v>16.64</v>
      </c>
      <c r="F59" s="270" t="s">
        <v>109</v>
      </c>
      <c r="G59" s="270" t="s">
        <v>1559</v>
      </c>
    </row>
    <row r="60" spans="1:18" x14ac:dyDescent="0.2">
      <c r="A60" s="456" t="s">
        <v>89</v>
      </c>
      <c r="B60" s="457" t="s">
        <v>1560</v>
      </c>
      <c r="C60" s="270">
        <v>0.12809999999999999</v>
      </c>
      <c r="D60" s="270">
        <f t="shared" si="0"/>
        <v>12.809999999999999</v>
      </c>
      <c r="F60" s="270" t="s">
        <v>89</v>
      </c>
      <c r="G60" s="270" t="s">
        <v>1561</v>
      </c>
    </row>
    <row r="61" spans="1:18" x14ac:dyDescent="0.2">
      <c r="A61" s="456" t="s">
        <v>104</v>
      </c>
      <c r="B61" s="457" t="s">
        <v>1562</v>
      </c>
      <c r="C61" s="270">
        <v>0.1234</v>
      </c>
      <c r="D61" s="270">
        <f t="shared" si="0"/>
        <v>12.34</v>
      </c>
      <c r="F61" s="270" t="s">
        <v>104</v>
      </c>
      <c r="G61" s="270" t="s">
        <v>1563</v>
      </c>
    </row>
    <row r="62" spans="1:18" x14ac:dyDescent="0.2">
      <c r="A62" s="456" t="s">
        <v>114</v>
      </c>
      <c r="B62" s="457" t="s">
        <v>1564</v>
      </c>
      <c r="C62" s="270">
        <v>0.1469</v>
      </c>
      <c r="D62" s="270">
        <f t="shared" si="0"/>
        <v>14.69</v>
      </c>
      <c r="F62" s="270" t="s">
        <v>114</v>
      </c>
      <c r="G62" s="270" t="s">
        <v>1549</v>
      </c>
    </row>
    <row r="63" spans="1:18" x14ac:dyDescent="0.2">
      <c r="A63" s="456"/>
      <c r="C63" s="270">
        <v>0.1124</v>
      </c>
      <c r="D63" s="270">
        <f t="shared" si="0"/>
        <v>11.24</v>
      </c>
      <c r="F63" s="270" t="s">
        <v>1484</v>
      </c>
      <c r="G63" s="270" t="s">
        <v>1505</v>
      </c>
    </row>
    <row r="64" spans="1:18" x14ac:dyDescent="0.2">
      <c r="A64" s="456" t="s">
        <v>1543</v>
      </c>
      <c r="B64" s="456" t="s">
        <v>1565</v>
      </c>
      <c r="C64" s="270">
        <v>0.12529999999999999</v>
      </c>
      <c r="D64" s="270">
        <f t="shared" si="0"/>
        <v>12.53</v>
      </c>
      <c r="F64" s="270" t="s">
        <v>1543</v>
      </c>
      <c r="G64" s="270" t="s">
        <v>1566</v>
      </c>
    </row>
    <row r="65" spans="1:23" x14ac:dyDescent="0.2">
      <c r="A65" s="456"/>
    </row>
    <row r="66" spans="1:23" x14ac:dyDescent="0.2">
      <c r="C66" s="270">
        <v>0.14530000000000001</v>
      </c>
    </row>
    <row r="69" spans="1:23" x14ac:dyDescent="0.2">
      <c r="R69" s="270" t="s">
        <v>1353</v>
      </c>
    </row>
    <row r="70" spans="1:23" x14ac:dyDescent="0.2">
      <c r="B70" s="270" t="s">
        <v>1567</v>
      </c>
      <c r="C70" s="270" t="s">
        <v>1568</v>
      </c>
    </row>
    <row r="71" spans="1:23" x14ac:dyDescent="0.2">
      <c r="A71" s="456" t="s">
        <v>93</v>
      </c>
      <c r="B71" s="270">
        <v>16.489999999999998</v>
      </c>
      <c r="E71" s="270" t="s">
        <v>1569</v>
      </c>
      <c r="K71" s="270" t="s">
        <v>1570</v>
      </c>
    </row>
    <row r="72" spans="1:23" x14ac:dyDescent="0.2">
      <c r="A72" s="456" t="s">
        <v>92</v>
      </c>
      <c r="B72" s="270">
        <v>17.849999999999998</v>
      </c>
      <c r="E72" s="270" t="s">
        <v>1571</v>
      </c>
      <c r="F72" s="270" t="s">
        <v>1572</v>
      </c>
      <c r="G72" s="270" t="s">
        <v>1500</v>
      </c>
      <c r="K72" s="270" t="s">
        <v>1571</v>
      </c>
      <c r="L72" s="270" t="s">
        <v>1572</v>
      </c>
      <c r="M72" s="270" t="s">
        <v>1500</v>
      </c>
    </row>
    <row r="73" spans="1:23" x14ac:dyDescent="0.2">
      <c r="A73" s="456" t="s">
        <v>120</v>
      </c>
      <c r="B73" s="270">
        <v>11.74</v>
      </c>
      <c r="E73" s="270" t="s">
        <v>1484</v>
      </c>
      <c r="F73" s="270" t="s">
        <v>1573</v>
      </c>
      <c r="G73" s="270" t="s">
        <v>1505</v>
      </c>
      <c r="K73" s="270" t="s">
        <v>1484</v>
      </c>
      <c r="L73" s="270" t="s">
        <v>1573</v>
      </c>
      <c r="M73" s="270" t="s">
        <v>1505</v>
      </c>
      <c r="P73" s="270" t="s">
        <v>1481</v>
      </c>
      <c r="Q73" s="270" t="s">
        <v>1482</v>
      </c>
      <c r="V73" s="270" t="s">
        <v>1481</v>
      </c>
      <c r="W73" s="270" t="s">
        <v>1482</v>
      </c>
    </row>
    <row r="74" spans="1:23" x14ac:dyDescent="0.2">
      <c r="A74" s="456" t="s">
        <v>99</v>
      </c>
      <c r="B74" s="270">
        <v>12.540000000000001</v>
      </c>
      <c r="E74" s="270" t="s">
        <v>93</v>
      </c>
      <c r="F74" s="270" t="s">
        <v>1572</v>
      </c>
      <c r="G74" s="270">
        <v>0.2011482</v>
      </c>
      <c r="K74" s="270" t="s">
        <v>93</v>
      </c>
      <c r="L74" s="270" t="s">
        <v>1572</v>
      </c>
      <c r="M74" s="270" t="s">
        <v>1574</v>
      </c>
      <c r="O74" s="270" t="s">
        <v>88</v>
      </c>
      <c r="P74" s="270">
        <v>0.34370000000000001</v>
      </c>
      <c r="Q74" s="270">
        <v>0.31109999999999999</v>
      </c>
      <c r="R74" s="270" t="s">
        <v>93</v>
      </c>
      <c r="S74" s="270">
        <f>P74*100</f>
        <v>34.369999999999997</v>
      </c>
      <c r="T74" s="270">
        <f>Q74*100</f>
        <v>31.11</v>
      </c>
      <c r="U74" s="270" t="s">
        <v>88</v>
      </c>
      <c r="V74" s="270">
        <v>34.369999999999997</v>
      </c>
      <c r="W74" s="270">
        <v>31.11</v>
      </c>
    </row>
    <row r="75" spans="1:23" x14ac:dyDescent="0.2">
      <c r="A75" s="456" t="s">
        <v>105</v>
      </c>
      <c r="B75" s="270">
        <v>14.330000000000002</v>
      </c>
      <c r="E75" s="270" t="s">
        <v>92</v>
      </c>
      <c r="F75" s="270" t="s">
        <v>1572</v>
      </c>
      <c r="G75" s="270">
        <v>0.16681170000000001</v>
      </c>
      <c r="K75" s="270" t="s">
        <v>92</v>
      </c>
      <c r="L75" s="270" t="s">
        <v>1572</v>
      </c>
      <c r="M75" s="270" t="s">
        <v>1575</v>
      </c>
      <c r="O75" s="270" t="s">
        <v>97</v>
      </c>
      <c r="P75" s="270">
        <v>0.32240000000000002</v>
      </c>
      <c r="Q75" s="270">
        <v>0.28957529999999998</v>
      </c>
      <c r="R75" s="270" t="s">
        <v>92</v>
      </c>
      <c r="S75" s="270">
        <f t="shared" ref="S75:T100" si="1">P75*100</f>
        <v>32.24</v>
      </c>
      <c r="T75" s="270">
        <f t="shared" si="1"/>
        <v>28.957529999999998</v>
      </c>
      <c r="U75" s="270" t="s">
        <v>97</v>
      </c>
      <c r="V75" s="270">
        <v>32.24</v>
      </c>
      <c r="W75" s="270">
        <v>28.957529999999998</v>
      </c>
    </row>
    <row r="76" spans="1:23" x14ac:dyDescent="0.2">
      <c r="A76" s="456" t="s">
        <v>95</v>
      </c>
      <c r="B76" s="270">
        <v>16.25</v>
      </c>
      <c r="E76" s="270" t="s">
        <v>120</v>
      </c>
      <c r="F76" s="270" t="s">
        <v>1572</v>
      </c>
      <c r="G76" s="270">
        <v>8.2774E-2</v>
      </c>
      <c r="K76" s="270" t="s">
        <v>120</v>
      </c>
      <c r="L76" s="270" t="s">
        <v>1572</v>
      </c>
      <c r="M76" s="270" t="s">
        <v>1576</v>
      </c>
      <c r="O76" s="270" t="s">
        <v>90</v>
      </c>
      <c r="P76" s="270">
        <v>0.32090000000000002</v>
      </c>
      <c r="Q76" s="270">
        <v>0.21129999999999999</v>
      </c>
      <c r="R76" s="270" t="s">
        <v>120</v>
      </c>
      <c r="S76" s="270">
        <f t="shared" si="1"/>
        <v>32.090000000000003</v>
      </c>
      <c r="T76" s="270">
        <f t="shared" si="1"/>
        <v>21.13</v>
      </c>
      <c r="U76" s="270" t="s">
        <v>90</v>
      </c>
      <c r="V76" s="270">
        <v>32.090000000000003</v>
      </c>
      <c r="W76" s="270">
        <v>21.13</v>
      </c>
    </row>
    <row r="77" spans="1:23" x14ac:dyDescent="0.2">
      <c r="A77" s="456" t="s">
        <v>88</v>
      </c>
      <c r="B77" s="270">
        <v>14.6</v>
      </c>
      <c r="E77" s="270" t="s">
        <v>99</v>
      </c>
      <c r="F77" s="270" t="s">
        <v>1572</v>
      </c>
      <c r="G77" s="270">
        <v>0.18017059999999999</v>
      </c>
      <c r="K77" s="270" t="s">
        <v>99</v>
      </c>
      <c r="L77" s="270" t="s">
        <v>1572</v>
      </c>
      <c r="M77" s="270" t="s">
        <v>1577</v>
      </c>
      <c r="O77" s="270" t="s">
        <v>112</v>
      </c>
      <c r="P77" s="270">
        <v>0.32</v>
      </c>
      <c r="Q77" s="270">
        <v>0.15235460000000001</v>
      </c>
      <c r="R77" s="270" t="s">
        <v>99</v>
      </c>
      <c r="S77" s="270">
        <f t="shared" si="1"/>
        <v>32</v>
      </c>
      <c r="T77" s="270">
        <f t="shared" si="1"/>
        <v>15.23546</v>
      </c>
      <c r="U77" s="270" t="s">
        <v>112</v>
      </c>
      <c r="V77" s="270">
        <v>32</v>
      </c>
      <c r="W77" s="270">
        <v>15.23546</v>
      </c>
    </row>
    <row r="78" spans="1:23" x14ac:dyDescent="0.2">
      <c r="A78" s="456" t="s">
        <v>103</v>
      </c>
      <c r="B78" s="270">
        <v>13</v>
      </c>
      <c r="E78" s="270" t="s">
        <v>105</v>
      </c>
      <c r="F78" s="270" t="s">
        <v>1572</v>
      </c>
      <c r="G78" s="270">
        <v>0.13097349999999999</v>
      </c>
      <c r="K78" s="270" t="s">
        <v>105</v>
      </c>
      <c r="L78" s="270" t="s">
        <v>1572</v>
      </c>
      <c r="M78" s="270" t="s">
        <v>1578</v>
      </c>
      <c r="O78" s="270" t="s">
        <v>107</v>
      </c>
      <c r="P78" s="270">
        <v>0.31480000000000002</v>
      </c>
      <c r="Q78" s="270">
        <v>0.25829999999999997</v>
      </c>
      <c r="R78" s="270" t="s">
        <v>105</v>
      </c>
      <c r="S78" s="270">
        <f t="shared" si="1"/>
        <v>31.480000000000004</v>
      </c>
      <c r="T78" s="270">
        <f t="shared" si="1"/>
        <v>25.83</v>
      </c>
      <c r="U78" s="270" t="s">
        <v>107</v>
      </c>
      <c r="V78" s="270">
        <v>31.480000000000004</v>
      </c>
      <c r="W78" s="270">
        <v>25.83</v>
      </c>
    </row>
    <row r="79" spans="1:23" x14ac:dyDescent="0.2">
      <c r="A79" s="456" t="s">
        <v>111</v>
      </c>
      <c r="B79" s="270">
        <v>12.879999999999999</v>
      </c>
      <c r="E79" s="270" t="s">
        <v>95</v>
      </c>
      <c r="F79" s="270" t="s">
        <v>1572</v>
      </c>
      <c r="G79" s="270">
        <v>0.1973705</v>
      </c>
      <c r="K79" s="270" t="s">
        <v>95</v>
      </c>
      <c r="L79" s="270" t="s">
        <v>1572</v>
      </c>
      <c r="M79" s="270" t="s">
        <v>1579</v>
      </c>
      <c r="O79" s="270" t="s">
        <v>103</v>
      </c>
      <c r="P79" s="270">
        <v>0.30570000000000003</v>
      </c>
      <c r="Q79" s="270">
        <v>0.21629999999999999</v>
      </c>
      <c r="R79" s="270" t="s">
        <v>95</v>
      </c>
      <c r="S79" s="270">
        <f t="shared" si="1"/>
        <v>30.570000000000004</v>
      </c>
      <c r="T79" s="270">
        <f t="shared" si="1"/>
        <v>21.63</v>
      </c>
      <c r="U79" s="270" t="s">
        <v>103</v>
      </c>
      <c r="V79" s="270">
        <v>30.570000000000004</v>
      </c>
      <c r="W79" s="270">
        <v>21.63</v>
      </c>
    </row>
    <row r="80" spans="1:23" x14ac:dyDescent="0.2">
      <c r="A80" s="456" t="s">
        <v>107</v>
      </c>
      <c r="B80" s="270">
        <v>13.41</v>
      </c>
      <c r="E80" s="270" t="s">
        <v>88</v>
      </c>
      <c r="F80" s="270" t="s">
        <v>1572</v>
      </c>
      <c r="G80" s="270">
        <v>0.31109949999999997</v>
      </c>
      <c r="K80" s="270" t="s">
        <v>88</v>
      </c>
      <c r="L80" s="270" t="s">
        <v>1572</v>
      </c>
      <c r="M80" s="270" t="s">
        <v>1580</v>
      </c>
      <c r="O80" s="270" t="s">
        <v>89</v>
      </c>
      <c r="P80" s="270">
        <v>0.3034</v>
      </c>
      <c r="Q80" s="270">
        <v>0.21765570000000001</v>
      </c>
      <c r="R80" s="270" t="s">
        <v>88</v>
      </c>
      <c r="S80" s="270">
        <f t="shared" si="1"/>
        <v>30.34</v>
      </c>
      <c r="T80" s="270">
        <f t="shared" si="1"/>
        <v>21.76557</v>
      </c>
      <c r="U80" s="270" t="s">
        <v>89</v>
      </c>
      <c r="V80" s="270">
        <v>30.34</v>
      </c>
      <c r="W80" s="270">
        <v>21.76557</v>
      </c>
    </row>
    <row r="81" spans="1:23" x14ac:dyDescent="0.2">
      <c r="A81" s="456" t="s">
        <v>90</v>
      </c>
      <c r="B81" s="270">
        <v>13.62</v>
      </c>
      <c r="E81" s="270" t="s">
        <v>103</v>
      </c>
      <c r="F81" s="270" t="s">
        <v>1572</v>
      </c>
      <c r="G81" s="270">
        <v>0.21634619999999999</v>
      </c>
      <c r="K81" s="270" t="s">
        <v>103</v>
      </c>
      <c r="L81" s="270" t="s">
        <v>1572</v>
      </c>
      <c r="M81" s="270" t="s">
        <v>1581</v>
      </c>
      <c r="O81" s="270" t="s">
        <v>106</v>
      </c>
      <c r="P81" s="270">
        <v>0.29880000000000001</v>
      </c>
      <c r="Q81" s="270">
        <v>0.20389119999999999</v>
      </c>
      <c r="R81" s="270" t="s">
        <v>103</v>
      </c>
      <c r="S81" s="270">
        <f t="shared" si="1"/>
        <v>29.880000000000003</v>
      </c>
      <c r="T81" s="270">
        <f t="shared" si="1"/>
        <v>20.389119999999998</v>
      </c>
      <c r="U81" s="270" t="s">
        <v>106</v>
      </c>
      <c r="V81" s="270">
        <v>29.880000000000003</v>
      </c>
      <c r="W81" s="270">
        <v>20.389119999999998</v>
      </c>
    </row>
    <row r="82" spans="1:23" x14ac:dyDescent="0.2">
      <c r="A82" s="456" t="s">
        <v>100</v>
      </c>
      <c r="B82" s="270">
        <v>16.939999999999998</v>
      </c>
      <c r="E82" s="270" t="s">
        <v>111</v>
      </c>
      <c r="F82" s="270" t="s">
        <v>1572</v>
      </c>
      <c r="G82" s="270">
        <v>0.12891159999999999</v>
      </c>
      <c r="K82" s="270" t="s">
        <v>111</v>
      </c>
      <c r="L82" s="270" t="s">
        <v>1572</v>
      </c>
      <c r="M82" s="270" t="s">
        <v>1582</v>
      </c>
      <c r="O82" s="270" t="s">
        <v>114</v>
      </c>
      <c r="P82" s="270">
        <v>0.28920000000000001</v>
      </c>
      <c r="Q82" s="270">
        <v>0.1246057</v>
      </c>
      <c r="R82" s="270" t="s">
        <v>111</v>
      </c>
      <c r="S82" s="270">
        <f t="shared" si="1"/>
        <v>28.92</v>
      </c>
      <c r="T82" s="270">
        <f t="shared" si="1"/>
        <v>12.460570000000001</v>
      </c>
      <c r="U82" s="270" t="s">
        <v>114</v>
      </c>
      <c r="V82" s="270">
        <v>28.92</v>
      </c>
      <c r="W82" s="270">
        <v>12.460570000000001</v>
      </c>
    </row>
    <row r="83" spans="1:23" x14ac:dyDescent="0.2">
      <c r="A83" s="456" t="s">
        <v>113</v>
      </c>
      <c r="B83" s="270">
        <v>12.49</v>
      </c>
      <c r="E83" s="270" t="s">
        <v>107</v>
      </c>
      <c r="F83" s="270" t="s">
        <v>1572</v>
      </c>
      <c r="G83" s="270">
        <v>0.25826739999999998</v>
      </c>
      <c r="K83" s="270" t="s">
        <v>107</v>
      </c>
      <c r="L83" s="270" t="s">
        <v>1572</v>
      </c>
      <c r="M83" s="270" t="s">
        <v>1583</v>
      </c>
      <c r="O83" s="270" t="s">
        <v>100</v>
      </c>
      <c r="P83" s="270">
        <v>0.2873</v>
      </c>
      <c r="Q83" s="270">
        <v>0.2341</v>
      </c>
      <c r="R83" s="270" t="s">
        <v>107</v>
      </c>
      <c r="S83" s="270">
        <f t="shared" si="1"/>
        <v>28.73</v>
      </c>
      <c r="T83" s="270">
        <f t="shared" si="1"/>
        <v>23.41</v>
      </c>
      <c r="U83" s="270" t="s">
        <v>100</v>
      </c>
      <c r="V83" s="270">
        <v>28.73</v>
      </c>
      <c r="W83" s="270">
        <v>23.41</v>
      </c>
    </row>
    <row r="84" spans="1:23" x14ac:dyDescent="0.2">
      <c r="A84" s="456" t="s">
        <v>112</v>
      </c>
      <c r="B84" s="270">
        <v>12.120000000000001</v>
      </c>
      <c r="E84" s="270" t="s">
        <v>90</v>
      </c>
      <c r="F84" s="270" t="s">
        <v>1572</v>
      </c>
      <c r="G84" s="270">
        <v>0.2113015</v>
      </c>
      <c r="K84" s="270" t="s">
        <v>90</v>
      </c>
      <c r="L84" s="270" t="s">
        <v>1572</v>
      </c>
      <c r="M84" s="270" t="s">
        <v>1584</v>
      </c>
      <c r="O84" s="270" t="s">
        <v>117</v>
      </c>
      <c r="P84" s="270">
        <v>0.27810000000000001</v>
      </c>
      <c r="Q84" s="270">
        <v>0.10199999999999999</v>
      </c>
      <c r="R84" s="270" t="s">
        <v>90</v>
      </c>
      <c r="S84" s="270">
        <f t="shared" si="1"/>
        <v>27.810000000000002</v>
      </c>
      <c r="T84" s="270">
        <f t="shared" si="1"/>
        <v>10.199999999999999</v>
      </c>
      <c r="U84" s="270" t="s">
        <v>117</v>
      </c>
      <c r="V84" s="270">
        <v>27.810000000000002</v>
      </c>
      <c r="W84" s="270">
        <v>10.199999999999999</v>
      </c>
    </row>
    <row r="85" spans="1:23" x14ac:dyDescent="0.2">
      <c r="A85" s="456" t="s">
        <v>97</v>
      </c>
      <c r="B85" s="270">
        <v>14.49</v>
      </c>
      <c r="E85" s="270" t="s">
        <v>100</v>
      </c>
      <c r="F85" s="270" t="s">
        <v>1572</v>
      </c>
      <c r="G85" s="270">
        <v>0.2341423</v>
      </c>
      <c r="K85" s="270" t="s">
        <v>100</v>
      </c>
      <c r="L85" s="270" t="s">
        <v>1572</v>
      </c>
      <c r="M85" s="270" t="s">
        <v>1585</v>
      </c>
      <c r="O85" s="270" t="s">
        <v>102</v>
      </c>
      <c r="P85" s="270">
        <v>0.26889999999999997</v>
      </c>
      <c r="Q85" s="270">
        <v>0.20829220000000001</v>
      </c>
      <c r="R85" s="270" t="s">
        <v>100</v>
      </c>
      <c r="S85" s="270">
        <f t="shared" si="1"/>
        <v>26.889999999999997</v>
      </c>
      <c r="T85" s="270">
        <f t="shared" si="1"/>
        <v>20.829219999999999</v>
      </c>
      <c r="U85" s="270" t="s">
        <v>102</v>
      </c>
      <c r="V85" s="270">
        <v>26.889999999999997</v>
      </c>
      <c r="W85" s="270">
        <v>20.829219999999999</v>
      </c>
    </row>
    <row r="86" spans="1:23" x14ac:dyDescent="0.2">
      <c r="A86" s="456" t="s">
        <v>106</v>
      </c>
      <c r="B86" s="270">
        <v>12.29</v>
      </c>
      <c r="E86" s="270" t="s">
        <v>113</v>
      </c>
      <c r="F86" s="270" t="s">
        <v>1572</v>
      </c>
      <c r="G86" s="270">
        <v>8.4045599999999998E-2</v>
      </c>
      <c r="K86" s="270" t="s">
        <v>113</v>
      </c>
      <c r="L86" s="270" t="s">
        <v>1572</v>
      </c>
      <c r="M86" s="270" t="s">
        <v>1586</v>
      </c>
      <c r="O86" s="270" t="s">
        <v>91</v>
      </c>
      <c r="P86" s="270">
        <v>0.2621</v>
      </c>
      <c r="Q86" s="270">
        <v>0.23844799999999999</v>
      </c>
      <c r="R86" s="270" t="s">
        <v>113</v>
      </c>
      <c r="S86" s="270">
        <f t="shared" si="1"/>
        <v>26.21</v>
      </c>
      <c r="T86" s="270">
        <f t="shared" si="1"/>
        <v>23.844799999999999</v>
      </c>
      <c r="U86" s="270" t="s">
        <v>91</v>
      </c>
      <c r="V86" s="270">
        <v>26.21</v>
      </c>
      <c r="W86" s="270">
        <v>23.844799999999999</v>
      </c>
    </row>
    <row r="87" spans="1:23" x14ac:dyDescent="0.2">
      <c r="A87" s="456" t="s">
        <v>110</v>
      </c>
      <c r="B87" s="270">
        <v>11.89</v>
      </c>
      <c r="E87" s="270" t="s">
        <v>112</v>
      </c>
      <c r="F87" s="270" t="s">
        <v>1572</v>
      </c>
      <c r="G87" s="270">
        <v>0.15235460000000001</v>
      </c>
      <c r="K87" s="270" t="s">
        <v>112</v>
      </c>
      <c r="L87" s="270" t="s">
        <v>1572</v>
      </c>
      <c r="M87" s="270" t="s">
        <v>1587</v>
      </c>
      <c r="O87" s="270" t="s">
        <v>120</v>
      </c>
      <c r="P87" s="270">
        <v>0.25800000000000001</v>
      </c>
      <c r="Q87" s="270">
        <v>8.2799999999999999E-2</v>
      </c>
      <c r="R87" s="270" t="s">
        <v>112</v>
      </c>
      <c r="S87" s="270">
        <f t="shared" si="1"/>
        <v>25.8</v>
      </c>
      <c r="T87" s="270">
        <f t="shared" si="1"/>
        <v>8.2799999999999994</v>
      </c>
      <c r="U87" s="270" t="s">
        <v>120</v>
      </c>
      <c r="V87" s="270">
        <v>25.8</v>
      </c>
      <c r="W87" s="270">
        <v>8.2799999999999994</v>
      </c>
    </row>
    <row r="88" spans="1:23" x14ac:dyDescent="0.2">
      <c r="A88" s="456" t="s">
        <v>96</v>
      </c>
      <c r="B88" s="270">
        <v>15.809999999999999</v>
      </c>
      <c r="E88" s="270" t="s">
        <v>97</v>
      </c>
      <c r="F88" s="270" t="s">
        <v>1572</v>
      </c>
      <c r="G88" s="270">
        <v>0.28957529999999998</v>
      </c>
      <c r="K88" s="270" t="s">
        <v>97</v>
      </c>
      <c r="L88" s="270" t="s">
        <v>1572</v>
      </c>
      <c r="M88" s="270" t="s">
        <v>1588</v>
      </c>
      <c r="O88" s="270" t="s">
        <v>116</v>
      </c>
      <c r="P88" s="270">
        <v>0.25719999999999998</v>
      </c>
      <c r="Q88" s="270">
        <v>0.12604090000000001</v>
      </c>
      <c r="R88" s="270" t="s">
        <v>97</v>
      </c>
      <c r="S88" s="270">
        <f t="shared" si="1"/>
        <v>25.72</v>
      </c>
      <c r="T88" s="270">
        <f t="shared" si="1"/>
        <v>12.604090000000001</v>
      </c>
      <c r="U88" s="270" t="s">
        <v>116</v>
      </c>
      <c r="V88" s="270">
        <v>25.72</v>
      </c>
      <c r="W88" s="270">
        <v>12.604090000000001</v>
      </c>
    </row>
    <row r="89" spans="1:23" x14ac:dyDescent="0.2">
      <c r="A89" s="456" t="s">
        <v>117</v>
      </c>
      <c r="B89" s="270">
        <v>12.659999999999998</v>
      </c>
      <c r="E89" s="270" t="s">
        <v>106</v>
      </c>
      <c r="F89" s="270" t="s">
        <v>1572</v>
      </c>
      <c r="G89" s="270">
        <v>0.20389119999999999</v>
      </c>
      <c r="K89" s="270" t="s">
        <v>106</v>
      </c>
      <c r="L89" s="270" t="s">
        <v>1572</v>
      </c>
      <c r="M89" s="270" t="s">
        <v>1589</v>
      </c>
      <c r="O89" s="270" t="s">
        <v>104</v>
      </c>
      <c r="P89" s="270">
        <v>0.24690000000000001</v>
      </c>
      <c r="Q89" s="270">
        <v>0.1500754</v>
      </c>
      <c r="R89" s="270" t="s">
        <v>106</v>
      </c>
      <c r="S89" s="270">
        <f t="shared" si="1"/>
        <v>24.69</v>
      </c>
      <c r="T89" s="270">
        <f t="shared" si="1"/>
        <v>15.007540000000001</v>
      </c>
      <c r="U89" s="270" t="s">
        <v>104</v>
      </c>
      <c r="V89" s="270">
        <v>24.69</v>
      </c>
      <c r="W89" s="270">
        <v>15.007540000000001</v>
      </c>
    </row>
    <row r="90" spans="1:23" x14ac:dyDescent="0.2">
      <c r="A90" s="456" t="s">
        <v>108</v>
      </c>
      <c r="B90" s="270">
        <v>12.809999999999999</v>
      </c>
      <c r="E90" s="270" t="s">
        <v>110</v>
      </c>
      <c r="F90" s="270" t="s">
        <v>1572</v>
      </c>
      <c r="G90" s="270">
        <v>0.13701070000000001</v>
      </c>
      <c r="K90" s="270" t="s">
        <v>110</v>
      </c>
      <c r="L90" s="270" t="s">
        <v>1572</v>
      </c>
      <c r="M90" s="270" t="s">
        <v>1590</v>
      </c>
      <c r="O90" s="270" t="s">
        <v>109</v>
      </c>
      <c r="P90" s="270">
        <v>0.2465</v>
      </c>
      <c r="Q90" s="270">
        <v>0.19672590000000001</v>
      </c>
      <c r="R90" s="270" t="s">
        <v>110</v>
      </c>
      <c r="S90" s="270">
        <f t="shared" si="1"/>
        <v>24.65</v>
      </c>
      <c r="T90" s="270">
        <f t="shared" si="1"/>
        <v>19.67259</v>
      </c>
      <c r="U90" s="270" t="s">
        <v>109</v>
      </c>
      <c r="V90" s="270">
        <v>24.65</v>
      </c>
      <c r="W90" s="270">
        <v>19.67259</v>
      </c>
    </row>
    <row r="91" spans="1:23" x14ac:dyDescent="0.2">
      <c r="A91" s="456" t="s">
        <v>91</v>
      </c>
      <c r="B91" s="270">
        <v>16.64</v>
      </c>
      <c r="E91" s="270" t="s">
        <v>96</v>
      </c>
      <c r="F91" s="270" t="s">
        <v>1572</v>
      </c>
      <c r="G91" s="270">
        <v>0.15094340000000001</v>
      </c>
      <c r="K91" s="270" t="s">
        <v>96</v>
      </c>
      <c r="L91" s="270" t="s">
        <v>1572</v>
      </c>
      <c r="M91" s="270" t="s">
        <v>1591</v>
      </c>
      <c r="O91" s="270" t="s">
        <v>105</v>
      </c>
      <c r="P91" s="270">
        <v>0.23949999999999999</v>
      </c>
      <c r="Q91" s="270">
        <v>0.13100000000000001</v>
      </c>
      <c r="R91" s="270" t="s">
        <v>96</v>
      </c>
      <c r="S91" s="270">
        <f t="shared" si="1"/>
        <v>23.95</v>
      </c>
      <c r="T91" s="270">
        <f t="shared" si="1"/>
        <v>13.100000000000001</v>
      </c>
      <c r="U91" s="270" t="s">
        <v>105</v>
      </c>
      <c r="V91" s="270">
        <v>23.95</v>
      </c>
      <c r="W91" s="270">
        <v>13.100000000000001</v>
      </c>
    </row>
    <row r="92" spans="1:23" x14ac:dyDescent="0.2">
      <c r="A92" s="456" t="s">
        <v>116</v>
      </c>
      <c r="B92" s="270">
        <v>12.809999999999999</v>
      </c>
      <c r="E92" s="270" t="s">
        <v>117</v>
      </c>
      <c r="F92" s="270" t="s">
        <v>1572</v>
      </c>
      <c r="G92" s="270">
        <v>0.10199999999999999</v>
      </c>
      <c r="K92" s="270" t="s">
        <v>117</v>
      </c>
      <c r="L92" s="270" t="s">
        <v>1572</v>
      </c>
      <c r="M92" s="270" t="s">
        <v>1592</v>
      </c>
      <c r="O92" s="270" t="s">
        <v>93</v>
      </c>
      <c r="P92" s="458">
        <v>0.23180000000000001</v>
      </c>
      <c r="Q92" s="270">
        <v>0.2011</v>
      </c>
      <c r="R92" s="270" t="s">
        <v>117</v>
      </c>
      <c r="S92" s="270">
        <f t="shared" si="1"/>
        <v>23.18</v>
      </c>
      <c r="T92" s="270">
        <f t="shared" si="1"/>
        <v>20.11</v>
      </c>
      <c r="U92" s="270" t="s">
        <v>93</v>
      </c>
      <c r="V92" s="270">
        <v>23.18</v>
      </c>
      <c r="W92" s="270">
        <v>20.11</v>
      </c>
    </row>
    <row r="93" spans="1:23" x14ac:dyDescent="0.2">
      <c r="A93" s="456" t="s">
        <v>109</v>
      </c>
      <c r="B93" s="270">
        <v>12.34</v>
      </c>
      <c r="E93" s="270" t="s">
        <v>108</v>
      </c>
      <c r="F93" s="270" t="s">
        <v>1572</v>
      </c>
      <c r="G93" s="270">
        <v>0.1787234</v>
      </c>
      <c r="K93" s="270" t="s">
        <v>108</v>
      </c>
      <c r="L93" s="270" t="s">
        <v>1572</v>
      </c>
      <c r="M93" s="270" t="s">
        <v>1593</v>
      </c>
      <c r="O93" s="270" t="s">
        <v>95</v>
      </c>
      <c r="P93" s="270">
        <v>0.23119999999999999</v>
      </c>
      <c r="Q93" s="270">
        <v>0.19739999999999999</v>
      </c>
      <c r="R93" s="270" t="s">
        <v>108</v>
      </c>
      <c r="S93" s="270">
        <f t="shared" si="1"/>
        <v>23.119999999999997</v>
      </c>
      <c r="T93" s="270">
        <f t="shared" si="1"/>
        <v>19.739999999999998</v>
      </c>
      <c r="U93" s="270" t="s">
        <v>95</v>
      </c>
      <c r="V93" s="270">
        <v>23.119999999999997</v>
      </c>
      <c r="W93" s="270">
        <v>19.739999999999998</v>
      </c>
    </row>
    <row r="94" spans="1:23" x14ac:dyDescent="0.2">
      <c r="A94" s="456" t="s">
        <v>89</v>
      </c>
      <c r="B94" s="270">
        <v>14.69</v>
      </c>
      <c r="E94" s="270" t="s">
        <v>91</v>
      </c>
      <c r="F94" s="270" t="s">
        <v>1572</v>
      </c>
      <c r="G94" s="270">
        <v>0.23844799999999999</v>
      </c>
      <c r="K94" s="270" t="s">
        <v>91</v>
      </c>
      <c r="L94" s="270" t="s">
        <v>1572</v>
      </c>
      <c r="M94" s="270" t="s">
        <v>1594</v>
      </c>
      <c r="O94" s="270" t="s">
        <v>110</v>
      </c>
      <c r="P94" s="270">
        <v>0.21410000000000001</v>
      </c>
      <c r="Q94" s="270">
        <v>0.13701070000000001</v>
      </c>
      <c r="R94" s="270" t="s">
        <v>91</v>
      </c>
      <c r="S94" s="270">
        <f t="shared" si="1"/>
        <v>21.41</v>
      </c>
      <c r="T94" s="270">
        <f t="shared" si="1"/>
        <v>13.701070000000001</v>
      </c>
      <c r="U94" s="270" t="s">
        <v>110</v>
      </c>
      <c r="V94" s="270">
        <v>21.41</v>
      </c>
      <c r="W94" s="270">
        <v>13.701070000000001</v>
      </c>
    </row>
    <row r="95" spans="1:23" x14ac:dyDescent="0.2">
      <c r="A95" s="456" t="s">
        <v>104</v>
      </c>
      <c r="B95" s="270">
        <v>11.24</v>
      </c>
      <c r="E95" s="270" t="s">
        <v>116</v>
      </c>
      <c r="F95" s="270" t="s">
        <v>1572</v>
      </c>
      <c r="G95" s="270">
        <v>0.12604090000000001</v>
      </c>
      <c r="K95" s="270" t="s">
        <v>116</v>
      </c>
      <c r="L95" s="270" t="s">
        <v>1572</v>
      </c>
      <c r="M95" s="270" t="s">
        <v>1595</v>
      </c>
      <c r="O95" s="270" t="s">
        <v>108</v>
      </c>
      <c r="P95" s="270">
        <v>0.2011</v>
      </c>
      <c r="Q95" s="270">
        <v>0.1787234</v>
      </c>
      <c r="R95" s="270" t="s">
        <v>116</v>
      </c>
      <c r="S95" s="270">
        <f t="shared" si="1"/>
        <v>20.11</v>
      </c>
      <c r="T95" s="270">
        <f t="shared" si="1"/>
        <v>17.872340000000001</v>
      </c>
      <c r="U95" s="270" t="s">
        <v>108</v>
      </c>
      <c r="V95" s="270">
        <v>20.11</v>
      </c>
      <c r="W95" s="270">
        <v>17.872340000000001</v>
      </c>
    </row>
    <row r="96" spans="1:23" x14ac:dyDescent="0.2">
      <c r="A96" s="456" t="s">
        <v>114</v>
      </c>
      <c r="B96" s="270">
        <v>12.53</v>
      </c>
      <c r="E96" s="270" t="s">
        <v>109</v>
      </c>
      <c r="F96" s="270" t="s">
        <v>1572</v>
      </c>
      <c r="G96" s="270">
        <v>0.19672590000000001</v>
      </c>
      <c r="K96" s="270" t="s">
        <v>109</v>
      </c>
      <c r="L96" s="270" t="s">
        <v>1572</v>
      </c>
      <c r="M96" s="270" t="s">
        <v>1596</v>
      </c>
      <c r="O96" s="270" t="s">
        <v>92</v>
      </c>
      <c r="P96" s="270">
        <v>0.2001</v>
      </c>
      <c r="Q96" s="270">
        <v>0.1668</v>
      </c>
      <c r="R96" s="270" t="s">
        <v>109</v>
      </c>
      <c r="S96" s="270">
        <f t="shared" si="1"/>
        <v>20.010000000000002</v>
      </c>
      <c r="T96" s="270">
        <f t="shared" si="1"/>
        <v>16.68</v>
      </c>
      <c r="U96" s="270" t="s">
        <v>92</v>
      </c>
      <c r="V96" s="270">
        <v>20.010000000000002</v>
      </c>
      <c r="W96" s="270">
        <v>16.68</v>
      </c>
    </row>
    <row r="97" spans="5:23" x14ac:dyDescent="0.2">
      <c r="E97" s="270" t="s">
        <v>124</v>
      </c>
      <c r="F97" s="270" t="s">
        <v>1572</v>
      </c>
      <c r="G97" s="270">
        <v>7.2363899999999995E-2</v>
      </c>
      <c r="K97" s="270" t="s">
        <v>124</v>
      </c>
      <c r="L97" s="270" t="s">
        <v>1572</v>
      </c>
      <c r="M97" s="270" t="s">
        <v>1597</v>
      </c>
      <c r="O97" s="270" t="s">
        <v>99</v>
      </c>
      <c r="P97" s="270">
        <v>0.1933</v>
      </c>
      <c r="Q97" s="270">
        <v>0.1802</v>
      </c>
      <c r="R97" s="270" t="s">
        <v>124</v>
      </c>
      <c r="S97" s="270">
        <f t="shared" si="1"/>
        <v>19.329999999999998</v>
      </c>
      <c r="T97" s="270">
        <f t="shared" si="1"/>
        <v>18.02</v>
      </c>
      <c r="U97" s="270" t="s">
        <v>99</v>
      </c>
      <c r="V97" s="270">
        <v>19.329999999999998</v>
      </c>
      <c r="W97" s="270">
        <v>18.02</v>
      </c>
    </row>
    <row r="98" spans="5:23" x14ac:dyDescent="0.2">
      <c r="E98" s="270" t="s">
        <v>89</v>
      </c>
      <c r="F98" s="270" t="s">
        <v>1572</v>
      </c>
      <c r="G98" s="270">
        <v>0.21765570000000001</v>
      </c>
      <c r="K98" s="270" t="s">
        <v>89</v>
      </c>
      <c r="L98" s="270" t="s">
        <v>1572</v>
      </c>
      <c r="M98" s="270" t="s">
        <v>1598</v>
      </c>
      <c r="O98" s="270" t="s">
        <v>96</v>
      </c>
      <c r="P98" s="270">
        <v>0.18709999999999999</v>
      </c>
      <c r="Q98" s="270">
        <v>0.15094340000000001</v>
      </c>
      <c r="R98" s="270" t="s">
        <v>89</v>
      </c>
      <c r="S98" s="270">
        <f t="shared" si="1"/>
        <v>18.709999999999997</v>
      </c>
      <c r="T98" s="270">
        <f t="shared" si="1"/>
        <v>15.094340000000001</v>
      </c>
      <c r="U98" s="270" t="s">
        <v>96</v>
      </c>
      <c r="V98" s="270">
        <v>18.709999999999997</v>
      </c>
      <c r="W98" s="270">
        <v>15.094340000000001</v>
      </c>
    </row>
    <row r="99" spans="5:23" x14ac:dyDescent="0.2">
      <c r="E99" s="270" t="s">
        <v>104</v>
      </c>
      <c r="F99" s="270" t="s">
        <v>1572</v>
      </c>
      <c r="G99" s="270">
        <v>0.1500754</v>
      </c>
      <c r="K99" s="270" t="s">
        <v>104</v>
      </c>
      <c r="L99" s="270" t="s">
        <v>1572</v>
      </c>
      <c r="M99" s="270" t="s">
        <v>1599</v>
      </c>
      <c r="O99" s="270" t="s">
        <v>113</v>
      </c>
      <c r="P99" s="270">
        <v>0.18190000000000001</v>
      </c>
      <c r="Q99" s="270">
        <v>8.4000000000000005E-2</v>
      </c>
      <c r="R99" s="270" t="s">
        <v>104</v>
      </c>
      <c r="S99" s="270">
        <f t="shared" si="1"/>
        <v>18.190000000000001</v>
      </c>
      <c r="T99" s="270">
        <f t="shared" si="1"/>
        <v>8.4</v>
      </c>
      <c r="U99" s="270" t="s">
        <v>113</v>
      </c>
      <c r="V99" s="270">
        <v>18.190000000000001</v>
      </c>
      <c r="W99" s="270">
        <v>8.4</v>
      </c>
    </row>
    <row r="100" spans="5:23" x14ac:dyDescent="0.2">
      <c r="E100" s="270" t="s">
        <v>114</v>
      </c>
      <c r="F100" s="270" t="s">
        <v>1572</v>
      </c>
      <c r="G100" s="270">
        <v>0.1246057</v>
      </c>
      <c r="K100" s="270" t="s">
        <v>114</v>
      </c>
      <c r="L100" s="270" t="s">
        <v>1572</v>
      </c>
      <c r="M100" s="270" t="s">
        <v>1600</v>
      </c>
      <c r="O100" s="270" t="s">
        <v>124</v>
      </c>
      <c r="P100" s="270">
        <v>0.18110000000000001</v>
      </c>
      <c r="Q100" s="270">
        <v>7.2363899999999995E-2</v>
      </c>
      <c r="R100" s="270" t="s">
        <v>114</v>
      </c>
      <c r="S100" s="270">
        <f t="shared" si="1"/>
        <v>18.11</v>
      </c>
      <c r="T100" s="270">
        <f t="shared" si="1"/>
        <v>7.2363899999999992</v>
      </c>
      <c r="U100" s="270" t="s">
        <v>124</v>
      </c>
      <c r="V100" s="270">
        <v>18.11</v>
      </c>
      <c r="W100" s="270">
        <v>7.2363899999999992</v>
      </c>
    </row>
    <row r="101" spans="5:23" x14ac:dyDescent="0.2">
      <c r="E101" s="270" t="s">
        <v>1484</v>
      </c>
      <c r="F101" s="270" t="s">
        <v>1573</v>
      </c>
      <c r="G101" s="270" t="s">
        <v>1505</v>
      </c>
      <c r="K101" s="270" t="s">
        <v>1484</v>
      </c>
      <c r="L101" s="270" t="s">
        <v>1573</v>
      </c>
      <c r="M101" s="270" t="s">
        <v>1505</v>
      </c>
      <c r="O101" s="270" t="s">
        <v>111</v>
      </c>
      <c r="P101" s="270">
        <v>0.1709</v>
      </c>
      <c r="Q101" s="270">
        <v>0.12889999999999999</v>
      </c>
      <c r="R101" s="270" t="s">
        <v>102</v>
      </c>
      <c r="S101" s="270">
        <v>26.889999999999997</v>
      </c>
      <c r="T101" s="270">
        <v>20.829219999999999</v>
      </c>
      <c r="U101" s="270" t="s">
        <v>111</v>
      </c>
      <c r="V101" s="270">
        <v>17.09</v>
      </c>
      <c r="W101" s="270">
        <v>12.889999999999999</v>
      </c>
    </row>
    <row r="102" spans="5:23" x14ac:dyDescent="0.2">
      <c r="E102" s="270" t="s">
        <v>1543</v>
      </c>
      <c r="F102" s="270" t="s">
        <v>1572</v>
      </c>
      <c r="G102" s="270">
        <v>0.20829220000000001</v>
      </c>
      <c r="K102" s="270" t="s">
        <v>1543</v>
      </c>
      <c r="L102" s="270" t="s">
        <v>1572</v>
      </c>
      <c r="M102" s="270" t="s">
        <v>1601</v>
      </c>
    </row>
    <row r="103" spans="5:23" x14ac:dyDescent="0.2">
      <c r="E103" s="270" t="s">
        <v>1484</v>
      </c>
      <c r="F103" s="270" t="s">
        <v>1602</v>
      </c>
      <c r="G103" s="270" t="s">
        <v>1505</v>
      </c>
      <c r="K103" s="270" t="s">
        <v>1484</v>
      </c>
      <c r="L103" s="270" t="s">
        <v>1602</v>
      </c>
      <c r="M103" s="270" t="s">
        <v>1505</v>
      </c>
    </row>
  </sheetData>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1E391-926A-4099-96A9-784167DA311C}">
  <dimension ref="A1:E9"/>
  <sheetViews>
    <sheetView workbookViewId="0"/>
  </sheetViews>
  <sheetFormatPr defaultColWidth="9.140625" defaultRowHeight="12.75" x14ac:dyDescent="0.2"/>
  <cols>
    <col min="1" max="16384" width="9.140625" style="320"/>
  </cols>
  <sheetData>
    <row r="1" spans="1:5" s="295" customFormat="1" x14ac:dyDescent="0.2">
      <c r="A1" s="295" t="s">
        <v>1603</v>
      </c>
    </row>
    <row r="2" spans="1:5" x14ac:dyDescent="0.2">
      <c r="A2" s="320" t="s">
        <v>83</v>
      </c>
      <c r="B2" s="320" t="s">
        <v>1604</v>
      </c>
    </row>
    <row r="4" spans="1:5" x14ac:dyDescent="0.2">
      <c r="A4" s="411"/>
      <c r="B4" s="411" t="s">
        <v>1605</v>
      </c>
      <c r="C4" s="411" t="s">
        <v>1606</v>
      </c>
      <c r="D4" s="411" t="s">
        <v>1607</v>
      </c>
      <c r="E4" s="411" t="s">
        <v>1608</v>
      </c>
    </row>
    <row r="5" spans="1:5" x14ac:dyDescent="0.2">
      <c r="A5" s="320" t="s">
        <v>1609</v>
      </c>
      <c r="B5" s="320">
        <v>939</v>
      </c>
      <c r="D5" s="320">
        <v>252</v>
      </c>
      <c r="E5" s="320">
        <v>327</v>
      </c>
    </row>
    <row r="6" spans="1:5" x14ac:dyDescent="0.2">
      <c r="A6" s="320" t="s">
        <v>1610</v>
      </c>
      <c r="B6" s="320">
        <v>229</v>
      </c>
    </row>
    <row r="7" spans="1:5" x14ac:dyDescent="0.2">
      <c r="A7" s="320" t="s">
        <v>1611</v>
      </c>
      <c r="B7" s="320">
        <v>310</v>
      </c>
      <c r="C7" s="320">
        <v>50</v>
      </c>
    </row>
    <row r="8" spans="1:5" x14ac:dyDescent="0.2">
      <c r="A8" s="320" t="s">
        <v>1612</v>
      </c>
      <c r="B8" s="320">
        <v>1315</v>
      </c>
      <c r="C8" s="320">
        <v>131</v>
      </c>
      <c r="D8" s="320">
        <v>306</v>
      </c>
      <c r="E8" s="320">
        <v>3377</v>
      </c>
    </row>
    <row r="9" spans="1:5" x14ac:dyDescent="0.2">
      <c r="A9" s="320" t="s">
        <v>1613</v>
      </c>
      <c r="B9" s="320">
        <v>1601</v>
      </c>
      <c r="C9" s="320">
        <v>278</v>
      </c>
      <c r="D9" s="320">
        <v>4187</v>
      </c>
      <c r="E9" s="320">
        <v>932</v>
      </c>
    </row>
  </sheetData>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E8B09-B140-4106-87E8-542812817EFB}">
  <dimension ref="A1:C10"/>
  <sheetViews>
    <sheetView workbookViewId="0"/>
  </sheetViews>
  <sheetFormatPr defaultColWidth="9.140625" defaultRowHeight="12.75" x14ac:dyDescent="0.2"/>
  <cols>
    <col min="1" max="1" width="34.140625" style="320" customWidth="1"/>
    <col min="2" max="16384" width="9.140625" style="320"/>
  </cols>
  <sheetData>
    <row r="1" spans="1:3" s="295" customFormat="1" x14ac:dyDescent="0.2">
      <c r="A1" s="295" t="s">
        <v>72</v>
      </c>
    </row>
    <row r="2" spans="1:3" x14ac:dyDescent="0.2">
      <c r="A2" s="320" t="s">
        <v>83</v>
      </c>
      <c r="B2" s="320" t="s">
        <v>1614</v>
      </c>
    </row>
    <row r="4" spans="1:3" ht="25.5" x14ac:dyDescent="0.2">
      <c r="A4" s="412"/>
      <c r="B4" s="412" t="s">
        <v>1615</v>
      </c>
      <c r="C4" s="412" t="s">
        <v>1616</v>
      </c>
    </row>
    <row r="5" spans="1:3" x14ac:dyDescent="0.2">
      <c r="A5" s="320" t="s">
        <v>1617</v>
      </c>
      <c r="B5" s="320">
        <v>39</v>
      </c>
      <c r="C5" s="320">
        <v>32</v>
      </c>
    </row>
    <row r="6" spans="1:3" x14ac:dyDescent="0.2">
      <c r="A6" s="320" t="s">
        <v>1618</v>
      </c>
      <c r="B6" s="320">
        <v>28</v>
      </c>
      <c r="C6" s="320">
        <v>33</v>
      </c>
    </row>
    <row r="7" spans="1:3" x14ac:dyDescent="0.2">
      <c r="A7" s="320" t="s">
        <v>1619</v>
      </c>
      <c r="B7" s="320">
        <v>10</v>
      </c>
      <c r="C7" s="320">
        <v>22</v>
      </c>
    </row>
    <row r="8" spans="1:3" x14ac:dyDescent="0.2">
      <c r="A8" s="320" t="s">
        <v>1620</v>
      </c>
      <c r="B8" s="320">
        <v>10</v>
      </c>
      <c r="C8" s="320">
        <v>5</v>
      </c>
    </row>
    <row r="9" spans="1:3" x14ac:dyDescent="0.2">
      <c r="A9" s="320" t="s">
        <v>1621</v>
      </c>
      <c r="B9" s="320">
        <v>10</v>
      </c>
      <c r="C9" s="320">
        <v>6</v>
      </c>
    </row>
    <row r="10" spans="1:3" x14ac:dyDescent="0.2">
      <c r="A10" s="320" t="s">
        <v>1622</v>
      </c>
      <c r="B10" s="320">
        <v>2</v>
      </c>
      <c r="C10" s="320">
        <v>2</v>
      </c>
    </row>
  </sheetData>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18DA0-AC26-4595-8A7D-CFC0C60AC6F6}">
  <dimension ref="A1:H10"/>
  <sheetViews>
    <sheetView workbookViewId="0"/>
  </sheetViews>
  <sheetFormatPr defaultColWidth="9.140625" defaultRowHeight="12.75" x14ac:dyDescent="0.2"/>
  <cols>
    <col min="1" max="1" width="9.140625" style="320"/>
    <col min="2" max="2" width="11.5703125" style="320" customWidth="1"/>
    <col min="3" max="16384" width="9.140625" style="320"/>
  </cols>
  <sheetData>
    <row r="1" spans="1:8" s="295" customFormat="1" x14ac:dyDescent="0.2">
      <c r="A1" s="295" t="s">
        <v>1623</v>
      </c>
    </row>
    <row r="2" spans="1:8" x14ac:dyDescent="0.2">
      <c r="A2" s="320" t="s">
        <v>83</v>
      </c>
      <c r="B2" s="320" t="s">
        <v>1624</v>
      </c>
    </row>
    <row r="4" spans="1:8" x14ac:dyDescent="0.2">
      <c r="A4" s="411"/>
      <c r="B4" s="411" t="s">
        <v>1625</v>
      </c>
      <c r="C4" s="411" t="s">
        <v>1626</v>
      </c>
      <c r="D4" s="411" t="s">
        <v>1627</v>
      </c>
      <c r="E4" s="411" t="s">
        <v>399</v>
      </c>
      <c r="F4" s="411" t="s">
        <v>402</v>
      </c>
      <c r="G4" s="411" t="s">
        <v>1628</v>
      </c>
      <c r="H4" s="411" t="s">
        <v>401</v>
      </c>
    </row>
    <row r="5" spans="1:8" x14ac:dyDescent="0.2">
      <c r="A5" s="320">
        <v>2017</v>
      </c>
      <c r="B5" s="320">
        <v>5.51</v>
      </c>
      <c r="C5" s="320">
        <v>3.76</v>
      </c>
      <c r="D5" s="320">
        <v>6.04</v>
      </c>
      <c r="E5" s="320">
        <v>4.3899999999999997</v>
      </c>
      <c r="F5" s="320">
        <v>3.31</v>
      </c>
      <c r="G5" s="320">
        <v>3.6</v>
      </c>
      <c r="H5" s="320">
        <v>3.99</v>
      </c>
    </row>
    <row r="6" spans="1:8" x14ac:dyDescent="0.2">
      <c r="A6" s="320">
        <v>2018</v>
      </c>
      <c r="B6" s="320">
        <v>6.32</v>
      </c>
      <c r="C6" s="320">
        <v>4.3899999999999997</v>
      </c>
      <c r="D6" s="320">
        <v>6.35</v>
      </c>
      <c r="E6" s="320">
        <v>5.51</v>
      </c>
      <c r="F6" s="320">
        <v>3.81</v>
      </c>
      <c r="G6" s="320">
        <v>3.65</v>
      </c>
      <c r="H6" s="320">
        <v>4.8499999999999996</v>
      </c>
    </row>
    <row r="7" spans="1:8" x14ac:dyDescent="0.2">
      <c r="A7" s="320">
        <v>2019</v>
      </c>
      <c r="B7" s="320">
        <v>6.07</v>
      </c>
      <c r="C7" s="320">
        <v>4.1500000000000004</v>
      </c>
      <c r="D7" s="320">
        <v>6.13</v>
      </c>
      <c r="E7" s="320">
        <v>5.13</v>
      </c>
      <c r="F7" s="320">
        <v>3.58</v>
      </c>
      <c r="G7" s="320">
        <v>3.41</v>
      </c>
      <c r="H7" s="320">
        <v>4.3</v>
      </c>
    </row>
    <row r="8" spans="1:8" x14ac:dyDescent="0.2">
      <c r="A8" s="320">
        <v>2020</v>
      </c>
      <c r="B8" s="320">
        <v>5.8</v>
      </c>
      <c r="C8" s="320">
        <v>4.5999999999999996</v>
      </c>
      <c r="D8" s="320">
        <v>6.6</v>
      </c>
      <c r="E8" s="320">
        <v>4.5</v>
      </c>
      <c r="F8" s="320">
        <v>4.0999999999999996</v>
      </c>
      <c r="G8" s="320">
        <v>3.3</v>
      </c>
      <c r="H8" s="320">
        <v>4.0999999999999996</v>
      </c>
    </row>
    <row r="9" spans="1:8" x14ac:dyDescent="0.2">
      <c r="A9" s="320">
        <v>2021</v>
      </c>
      <c r="B9" s="320">
        <v>6.2</v>
      </c>
      <c r="C9" s="320">
        <v>4.0999999999999996</v>
      </c>
      <c r="D9" s="320">
        <v>6.4</v>
      </c>
      <c r="E9" s="320">
        <v>5.0999999999999996</v>
      </c>
      <c r="F9" s="320">
        <v>3.9</v>
      </c>
      <c r="G9" s="320">
        <v>4.0999999999999996</v>
      </c>
      <c r="H9" s="320">
        <v>4.3</v>
      </c>
    </row>
    <row r="10" spans="1:8" x14ac:dyDescent="0.2">
      <c r="A10" s="320">
        <v>2022</v>
      </c>
      <c r="B10" s="320">
        <v>6.5</v>
      </c>
      <c r="C10" s="320">
        <v>6.5</v>
      </c>
      <c r="D10" s="320">
        <v>6</v>
      </c>
      <c r="E10" s="320">
        <v>5.8</v>
      </c>
      <c r="F10" s="320">
        <v>3.9</v>
      </c>
      <c r="G10" s="320">
        <v>3.9</v>
      </c>
      <c r="H10" s="320">
        <v>3.4</v>
      </c>
    </row>
  </sheetData>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4ADD3-62E2-4BDC-97FD-BF190BA94E44}">
  <dimension ref="A1:H28"/>
  <sheetViews>
    <sheetView workbookViewId="0"/>
  </sheetViews>
  <sheetFormatPr defaultColWidth="9.140625" defaultRowHeight="12.75" x14ac:dyDescent="0.2"/>
  <cols>
    <col min="1" max="1" width="9.140625" style="320"/>
    <col min="2" max="2" width="15.7109375" style="320" customWidth="1"/>
    <col min="3" max="16384" width="9.140625" style="320"/>
  </cols>
  <sheetData>
    <row r="1" spans="1:2" s="295" customFormat="1" x14ac:dyDescent="0.2">
      <c r="A1" s="295" t="s">
        <v>1629</v>
      </c>
    </row>
    <row r="2" spans="1:2" x14ac:dyDescent="0.2">
      <c r="A2" s="320" t="s">
        <v>83</v>
      </c>
      <c r="B2" s="320" t="s">
        <v>1630</v>
      </c>
    </row>
    <row r="4" spans="1:2" x14ac:dyDescent="0.2">
      <c r="A4" s="411"/>
      <c r="B4" s="411" t="s">
        <v>1631</v>
      </c>
    </row>
    <row r="5" spans="1:2" x14ac:dyDescent="0.2">
      <c r="A5" s="320" t="s">
        <v>93</v>
      </c>
      <c r="B5" s="519">
        <v>7.1</v>
      </c>
    </row>
    <row r="6" spans="1:2" x14ac:dyDescent="0.2">
      <c r="A6" s="320" t="s">
        <v>95</v>
      </c>
      <c r="B6" s="519">
        <v>6.6</v>
      </c>
    </row>
    <row r="7" spans="1:2" x14ac:dyDescent="0.2">
      <c r="A7" s="320" t="s">
        <v>87</v>
      </c>
      <c r="B7" s="519">
        <v>6.5</v>
      </c>
    </row>
    <row r="8" spans="1:2" x14ac:dyDescent="0.2">
      <c r="A8" s="320" t="s">
        <v>101</v>
      </c>
      <c r="B8" s="519">
        <v>6.5</v>
      </c>
    </row>
    <row r="9" spans="1:2" x14ac:dyDescent="0.2">
      <c r="A9" s="320" t="s">
        <v>91</v>
      </c>
      <c r="B9" s="519">
        <v>6</v>
      </c>
    </row>
    <row r="10" spans="1:2" x14ac:dyDescent="0.2">
      <c r="A10" s="320" t="s">
        <v>110</v>
      </c>
      <c r="B10" s="519">
        <v>6</v>
      </c>
    </row>
    <row r="11" spans="1:2" x14ac:dyDescent="0.2">
      <c r="A11" s="320" t="s">
        <v>100</v>
      </c>
      <c r="B11" s="519">
        <v>5.9</v>
      </c>
    </row>
    <row r="12" spans="1:2" x14ac:dyDescent="0.2">
      <c r="A12" s="320" t="s">
        <v>94</v>
      </c>
      <c r="B12" s="519">
        <v>5.9</v>
      </c>
    </row>
    <row r="13" spans="1:2" x14ac:dyDescent="0.2">
      <c r="A13" s="320" t="s">
        <v>104</v>
      </c>
      <c r="B13" s="519">
        <v>5.8</v>
      </c>
    </row>
    <row r="14" spans="1:2" x14ac:dyDescent="0.2">
      <c r="A14" s="320" t="s">
        <v>96</v>
      </c>
      <c r="B14" s="519">
        <v>5.7</v>
      </c>
    </row>
    <row r="15" spans="1:2" x14ac:dyDescent="0.2">
      <c r="A15" s="320" t="s">
        <v>117</v>
      </c>
      <c r="B15" s="519">
        <v>5.5</v>
      </c>
    </row>
    <row r="16" spans="1:2" x14ac:dyDescent="0.2">
      <c r="A16" s="320" t="s">
        <v>115</v>
      </c>
      <c r="B16" s="519">
        <v>5</v>
      </c>
    </row>
    <row r="17" spans="1:8" x14ac:dyDescent="0.2">
      <c r="A17" s="320" t="s">
        <v>1632</v>
      </c>
      <c r="B17" s="519">
        <v>4.97</v>
      </c>
    </row>
    <row r="18" spans="1:8" x14ac:dyDescent="0.2">
      <c r="A18" s="320" t="s">
        <v>112</v>
      </c>
      <c r="B18" s="519">
        <v>4.9000000000000004</v>
      </c>
    </row>
    <row r="19" spans="1:8" x14ac:dyDescent="0.2">
      <c r="A19" s="320" t="s">
        <v>89</v>
      </c>
      <c r="B19" s="519">
        <v>4.7</v>
      </c>
    </row>
    <row r="20" spans="1:8" x14ac:dyDescent="0.2">
      <c r="A20" s="320" t="s">
        <v>98</v>
      </c>
      <c r="B20" s="519">
        <v>4.7</v>
      </c>
    </row>
    <row r="21" spans="1:8" x14ac:dyDescent="0.2">
      <c r="A21" s="320" t="s">
        <v>89</v>
      </c>
      <c r="B21" s="519">
        <v>4.5</v>
      </c>
    </row>
    <row r="22" spans="1:8" x14ac:dyDescent="0.2">
      <c r="A22" s="320" t="s">
        <v>98</v>
      </c>
      <c r="B22" s="519">
        <v>4.2</v>
      </c>
      <c r="H22" s="524"/>
    </row>
    <row r="23" spans="1:8" x14ac:dyDescent="0.2">
      <c r="A23" s="320" t="s">
        <v>111</v>
      </c>
      <c r="B23" s="519">
        <v>4.0999999999999996</v>
      </c>
    </row>
    <row r="24" spans="1:8" x14ac:dyDescent="0.2">
      <c r="A24" s="320" t="s">
        <v>107</v>
      </c>
      <c r="B24" s="519">
        <v>3.9</v>
      </c>
    </row>
    <row r="25" spans="1:8" x14ac:dyDescent="0.2">
      <c r="A25" s="320" t="s">
        <v>106</v>
      </c>
      <c r="B25" s="519">
        <v>3.9</v>
      </c>
    </row>
    <row r="26" spans="1:8" x14ac:dyDescent="0.2">
      <c r="A26" s="320" t="s">
        <v>114</v>
      </c>
      <c r="B26" s="519">
        <v>3.6</v>
      </c>
    </row>
    <row r="27" spans="1:8" x14ac:dyDescent="0.2">
      <c r="A27" s="320" t="s">
        <v>113</v>
      </c>
      <c r="B27" s="519">
        <v>3.6</v>
      </c>
    </row>
    <row r="28" spans="1:8" x14ac:dyDescent="0.2">
      <c r="A28" s="320" t="s">
        <v>1633</v>
      </c>
      <c r="B28" s="519">
        <v>3.4</v>
      </c>
    </row>
  </sheetData>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8810-187B-4CCE-AF60-CFBF42D7677F}">
  <dimension ref="A1:V65"/>
  <sheetViews>
    <sheetView zoomScaleNormal="100" workbookViewId="0"/>
  </sheetViews>
  <sheetFormatPr defaultColWidth="8.85546875" defaultRowHeight="12.75" x14ac:dyDescent="0.2"/>
  <cols>
    <col min="1" max="1" width="7.28515625" style="12" customWidth="1"/>
    <col min="2" max="2" width="15.28515625" style="12" customWidth="1"/>
    <col min="3" max="3" width="13.7109375" style="12" customWidth="1"/>
    <col min="4" max="4" width="23.28515625" style="12" bestFit="1" customWidth="1"/>
    <col min="5" max="5" width="8.85546875" style="12"/>
    <col min="6" max="6" width="14.28515625" style="12" bestFit="1" customWidth="1"/>
    <col min="7" max="7" width="6" style="12" customWidth="1"/>
    <col min="8" max="8" width="7.85546875" style="12" customWidth="1"/>
    <col min="9" max="9" width="10" style="12" customWidth="1"/>
    <col min="10" max="10" width="6.7109375" style="12" customWidth="1"/>
    <col min="11" max="11" width="15.42578125" style="12" customWidth="1"/>
    <col min="12" max="13" width="11.28515625" style="12" bestFit="1" customWidth="1"/>
    <col min="14" max="14" width="20" style="12" customWidth="1"/>
    <col min="15" max="15" width="16.42578125" style="12" bestFit="1" customWidth="1"/>
    <col min="16" max="16" width="12.85546875" style="12" bestFit="1" customWidth="1"/>
    <col min="17" max="21" width="8.85546875" style="12"/>
    <col min="22" max="22" width="14" style="12" bestFit="1" customWidth="1"/>
    <col min="23" max="16384" width="8.85546875" style="12"/>
  </cols>
  <sheetData>
    <row r="1" spans="1:22" x14ac:dyDescent="0.2">
      <c r="A1" s="17" t="s">
        <v>75</v>
      </c>
    </row>
    <row r="2" spans="1:22" x14ac:dyDescent="0.2">
      <c r="A2" s="12" t="s">
        <v>83</v>
      </c>
      <c r="B2" s="21" t="s">
        <v>1634</v>
      </c>
      <c r="C2" s="21" t="s">
        <v>1635</v>
      </c>
      <c r="D2" s="21" t="s">
        <v>1636</v>
      </c>
      <c r="E2" s="21" t="s">
        <v>1637</v>
      </c>
      <c r="F2" s="21" t="s">
        <v>1638</v>
      </c>
      <c r="G2" s="21" t="s">
        <v>1639</v>
      </c>
      <c r="H2" s="21" t="s">
        <v>1640</v>
      </c>
      <c r="I2" s="21" t="s">
        <v>1641</v>
      </c>
    </row>
    <row r="4" spans="1:22" x14ac:dyDescent="0.2">
      <c r="A4" s="260"/>
      <c r="B4" s="260" t="s">
        <v>1642</v>
      </c>
      <c r="C4" s="260" t="s">
        <v>1643</v>
      </c>
    </row>
    <row r="5" spans="1:22" x14ac:dyDescent="0.2">
      <c r="A5" s="12" t="s">
        <v>1644</v>
      </c>
      <c r="B5" s="22">
        <v>11827061.16</v>
      </c>
      <c r="C5" s="22">
        <v>5759548.1799999997</v>
      </c>
    </row>
    <row r="6" spans="1:22" x14ac:dyDescent="0.2">
      <c r="A6" s="12" t="s">
        <v>1634</v>
      </c>
      <c r="B6" s="22">
        <v>8075000</v>
      </c>
      <c r="C6" s="22">
        <v>973157</v>
      </c>
    </row>
    <row r="7" spans="1:22" x14ac:dyDescent="0.2">
      <c r="A7" s="12" t="s">
        <v>1645</v>
      </c>
      <c r="B7" s="22">
        <v>27007340.699999999</v>
      </c>
      <c r="C7" s="22">
        <v>24677379</v>
      </c>
    </row>
    <row r="8" spans="1:22" x14ac:dyDescent="0.2">
      <c r="A8" s="12" t="s">
        <v>1635</v>
      </c>
      <c r="B8" s="22">
        <v>4336564</v>
      </c>
      <c r="C8" s="22">
        <v>172326</v>
      </c>
      <c r="I8" s="23"/>
      <c r="K8" s="24"/>
      <c r="O8" s="23"/>
      <c r="P8" s="24"/>
      <c r="V8" s="24"/>
    </row>
    <row r="9" spans="1:22" x14ac:dyDescent="0.2">
      <c r="A9" s="25"/>
      <c r="I9" s="23"/>
      <c r="K9" s="24"/>
      <c r="O9" s="23"/>
      <c r="P9" s="24"/>
      <c r="V9" s="24"/>
    </row>
    <row r="10" spans="1:22" x14ac:dyDescent="0.2">
      <c r="A10" s="25"/>
      <c r="I10" s="23"/>
      <c r="K10" s="24"/>
      <c r="O10" s="23"/>
      <c r="P10" s="24"/>
      <c r="V10" s="24"/>
    </row>
    <row r="11" spans="1:22" x14ac:dyDescent="0.2">
      <c r="A11" s="25"/>
      <c r="I11" s="23"/>
      <c r="K11" s="24"/>
      <c r="O11" s="23"/>
      <c r="P11" s="24"/>
      <c r="V11" s="24"/>
    </row>
    <row r="12" spans="1:22" x14ac:dyDescent="0.2">
      <c r="A12" s="25"/>
      <c r="V12" s="24"/>
    </row>
    <row r="13" spans="1:22" x14ac:dyDescent="0.2">
      <c r="A13" s="25"/>
      <c r="I13" s="23"/>
      <c r="K13" s="24"/>
      <c r="V13" s="24"/>
    </row>
    <row r="14" spans="1:22" x14ac:dyDescent="0.2">
      <c r="I14" s="23"/>
      <c r="K14" s="24"/>
      <c r="V14" s="24"/>
    </row>
    <row r="15" spans="1:22" x14ac:dyDescent="0.2">
      <c r="A15" s="25"/>
      <c r="B15" s="23"/>
      <c r="D15" s="24"/>
      <c r="I15" s="23"/>
      <c r="K15" s="24"/>
      <c r="O15" s="26"/>
      <c r="P15" s="24"/>
      <c r="V15" s="24"/>
    </row>
    <row r="16" spans="1:22" x14ac:dyDescent="0.2">
      <c r="I16" s="23"/>
      <c r="K16" s="24"/>
      <c r="O16" s="26"/>
      <c r="P16" s="24"/>
      <c r="V16" s="24"/>
    </row>
    <row r="17" spans="1:22" x14ac:dyDescent="0.2">
      <c r="I17" s="23"/>
      <c r="K17" s="24"/>
      <c r="O17" s="26"/>
      <c r="P17" s="24"/>
      <c r="V17" s="24"/>
    </row>
    <row r="18" spans="1:22" x14ac:dyDescent="0.2">
      <c r="B18" s="22"/>
      <c r="C18" s="22"/>
      <c r="D18" s="22"/>
      <c r="I18" s="23"/>
      <c r="K18" s="24"/>
      <c r="O18" s="26"/>
      <c r="P18" s="24"/>
      <c r="V18" s="24"/>
    </row>
    <row r="19" spans="1:22" x14ac:dyDescent="0.2">
      <c r="B19" s="22"/>
      <c r="C19" s="22"/>
      <c r="D19" s="22"/>
      <c r="E19" s="22"/>
      <c r="K19" s="24"/>
      <c r="O19" s="26"/>
      <c r="P19" s="24"/>
      <c r="V19" s="24"/>
    </row>
    <row r="20" spans="1:22" x14ac:dyDescent="0.2">
      <c r="B20" s="22"/>
      <c r="C20" s="22"/>
      <c r="D20" s="22"/>
      <c r="E20" s="22"/>
      <c r="H20" s="22"/>
      <c r="I20" s="22"/>
      <c r="K20" s="24"/>
      <c r="O20" s="26"/>
      <c r="P20" s="24"/>
      <c r="V20" s="24"/>
    </row>
    <row r="21" spans="1:22" x14ac:dyDescent="0.2">
      <c r="B21" s="22"/>
      <c r="C21" s="22"/>
      <c r="D21" s="22"/>
      <c r="E21" s="22"/>
      <c r="K21" s="24"/>
      <c r="O21" s="26"/>
      <c r="P21" s="24"/>
      <c r="V21" s="24"/>
    </row>
    <row r="22" spans="1:22" x14ac:dyDescent="0.2">
      <c r="B22" s="22"/>
      <c r="C22" s="22"/>
      <c r="D22" s="22"/>
      <c r="E22" s="22"/>
      <c r="K22" s="24"/>
      <c r="O22" s="26"/>
    </row>
    <row r="23" spans="1:22" x14ac:dyDescent="0.2">
      <c r="B23" s="22"/>
      <c r="C23" s="22"/>
      <c r="D23" s="22"/>
      <c r="E23" s="22"/>
      <c r="K23" s="24"/>
    </row>
    <row r="24" spans="1:22" x14ac:dyDescent="0.2">
      <c r="B24" s="22"/>
      <c r="C24" s="22"/>
      <c r="D24" s="22"/>
      <c r="E24" s="22"/>
      <c r="K24" s="24"/>
      <c r="V24" s="24"/>
    </row>
    <row r="25" spans="1:22" x14ac:dyDescent="0.2">
      <c r="I25" s="23"/>
      <c r="K25" s="24"/>
      <c r="V25" s="24"/>
    </row>
    <row r="26" spans="1:22" x14ac:dyDescent="0.2">
      <c r="I26" s="23"/>
      <c r="K26" s="24"/>
    </row>
    <row r="28" spans="1:22" x14ac:dyDescent="0.2">
      <c r="A28" s="22"/>
      <c r="B28" s="22"/>
      <c r="C28" s="22"/>
      <c r="D28" s="27"/>
    </row>
    <row r="29" spans="1:22" x14ac:dyDescent="0.2">
      <c r="A29" s="22"/>
      <c r="B29" s="22"/>
      <c r="C29" s="22"/>
      <c r="D29" s="27"/>
      <c r="E29" s="25"/>
    </row>
    <row r="30" spans="1:22" x14ac:dyDescent="0.2">
      <c r="A30" s="22"/>
      <c r="B30" s="22"/>
      <c r="C30" s="22"/>
      <c r="D30" s="27"/>
    </row>
    <row r="31" spans="1:22" x14ac:dyDescent="0.2">
      <c r="A31" s="22"/>
      <c r="B31" s="22"/>
      <c r="C31" s="22"/>
      <c r="D31" s="27"/>
    </row>
    <row r="32" spans="1:22" x14ac:dyDescent="0.2">
      <c r="A32" s="22"/>
      <c r="B32" s="22"/>
      <c r="C32" s="22"/>
      <c r="D32" s="27"/>
    </row>
    <row r="33" spans="1:18" x14ac:dyDescent="0.2">
      <c r="A33" s="22"/>
      <c r="B33" s="22"/>
      <c r="C33" s="22"/>
      <c r="D33" s="28"/>
    </row>
    <row r="34" spans="1:18" x14ac:dyDescent="0.2">
      <c r="A34" s="22"/>
      <c r="B34" s="22"/>
      <c r="C34" s="22"/>
      <c r="D34" s="27"/>
    </row>
    <row r="35" spans="1:18" x14ac:dyDescent="0.2">
      <c r="A35" s="22"/>
      <c r="B35" s="22"/>
      <c r="C35" s="22"/>
      <c r="D35" s="27"/>
    </row>
    <row r="36" spans="1:18" x14ac:dyDescent="0.2">
      <c r="A36" s="22"/>
      <c r="B36" s="22"/>
      <c r="C36" s="22"/>
      <c r="D36" s="27"/>
    </row>
    <row r="37" spans="1:18" x14ac:dyDescent="0.2">
      <c r="A37" s="22"/>
      <c r="B37" s="22"/>
      <c r="C37" s="22"/>
      <c r="D37" s="27"/>
    </row>
    <row r="38" spans="1:18" x14ac:dyDescent="0.2">
      <c r="A38" s="22"/>
      <c r="B38" s="22"/>
      <c r="C38" s="22"/>
      <c r="D38" s="28"/>
    </row>
    <row r="39" spans="1:18" x14ac:dyDescent="0.2">
      <c r="A39" s="29"/>
      <c r="B39" s="30"/>
      <c r="C39" s="31"/>
    </row>
    <row r="40" spans="1:18" x14ac:dyDescent="0.2">
      <c r="A40" s="29"/>
      <c r="B40" s="30"/>
      <c r="C40" s="31"/>
    </row>
    <row r="41" spans="1:18" x14ac:dyDescent="0.2">
      <c r="A41" s="29"/>
      <c r="B41" s="30"/>
      <c r="C41" s="31"/>
    </row>
    <row r="42" spans="1:18" x14ac:dyDescent="0.2">
      <c r="A42" s="29"/>
      <c r="B42" s="30"/>
      <c r="C42" s="31"/>
    </row>
    <row r="43" spans="1:18" x14ac:dyDescent="0.2">
      <c r="A43" s="29"/>
      <c r="B43" s="30"/>
      <c r="C43" s="31"/>
      <c r="P43" s="19"/>
      <c r="Q43" s="19"/>
      <c r="R43" s="19"/>
    </row>
    <row r="44" spans="1:18" x14ac:dyDescent="0.2">
      <c r="A44" s="29"/>
      <c r="B44" s="30"/>
      <c r="C44" s="31"/>
      <c r="P44" s="19"/>
      <c r="Q44" s="19"/>
      <c r="R44" s="19"/>
    </row>
    <row r="45" spans="1:18" x14ac:dyDescent="0.2">
      <c r="A45" s="29"/>
      <c r="B45" s="30"/>
      <c r="C45" s="31"/>
      <c r="K45" s="20"/>
      <c r="P45" s="19"/>
      <c r="Q45" s="19"/>
      <c r="R45" s="19"/>
    </row>
    <row r="46" spans="1:18" x14ac:dyDescent="0.2">
      <c r="A46" s="29"/>
      <c r="B46" s="30"/>
      <c r="C46" s="31"/>
      <c r="K46" s="20"/>
      <c r="P46" s="19"/>
      <c r="Q46" s="19"/>
      <c r="R46" s="19"/>
    </row>
    <row r="47" spans="1:18" x14ac:dyDescent="0.2">
      <c r="A47" s="29"/>
      <c r="B47" s="30"/>
      <c r="C47" s="31"/>
      <c r="K47" s="20"/>
      <c r="P47" s="19"/>
      <c r="Q47" s="19"/>
      <c r="R47" s="19"/>
    </row>
    <row r="48" spans="1:18" x14ac:dyDescent="0.2">
      <c r="A48" s="29"/>
      <c r="B48" s="30"/>
      <c r="C48" s="31"/>
      <c r="K48" s="20"/>
      <c r="P48" s="19"/>
      <c r="Q48" s="19"/>
      <c r="R48" s="19"/>
    </row>
    <row r="49" spans="1:18" x14ac:dyDescent="0.2">
      <c r="A49" s="29"/>
      <c r="B49" s="30"/>
      <c r="C49" s="31"/>
      <c r="K49" s="20"/>
      <c r="P49" s="19"/>
      <c r="Q49" s="19"/>
      <c r="R49" s="19"/>
    </row>
    <row r="50" spans="1:18" x14ac:dyDescent="0.2">
      <c r="A50" s="29"/>
      <c r="B50" s="30"/>
      <c r="C50" s="31"/>
      <c r="K50" s="20"/>
      <c r="P50" s="19"/>
      <c r="Q50" s="19"/>
      <c r="R50" s="19"/>
    </row>
    <row r="51" spans="1:18" x14ac:dyDescent="0.2">
      <c r="A51" s="29"/>
      <c r="B51" s="30"/>
      <c r="C51" s="31"/>
      <c r="K51" s="20"/>
      <c r="P51" s="19"/>
      <c r="Q51" s="19"/>
      <c r="R51" s="19"/>
    </row>
    <row r="52" spans="1:18" x14ac:dyDescent="0.2">
      <c r="A52" s="29"/>
      <c r="B52" s="30"/>
      <c r="C52" s="31"/>
      <c r="P52" s="19"/>
      <c r="Q52" s="19"/>
      <c r="R52" s="19"/>
    </row>
    <row r="53" spans="1:18" x14ac:dyDescent="0.2">
      <c r="A53" s="29"/>
      <c r="B53" s="30"/>
      <c r="C53" s="31"/>
      <c r="K53" s="20"/>
      <c r="P53" s="19"/>
      <c r="Q53" s="19"/>
      <c r="R53" s="19"/>
    </row>
    <row r="54" spans="1:18" x14ac:dyDescent="0.2">
      <c r="A54" s="29"/>
      <c r="B54" s="30"/>
      <c r="C54" s="31"/>
      <c r="K54" s="20"/>
      <c r="P54" s="19"/>
      <c r="Q54" s="19"/>
      <c r="R54" s="19"/>
    </row>
    <row r="55" spans="1:18" x14ac:dyDescent="0.2">
      <c r="A55" s="29"/>
      <c r="B55" s="30"/>
      <c r="C55" s="31"/>
      <c r="K55" s="20"/>
      <c r="P55" s="19"/>
      <c r="Q55" s="19"/>
      <c r="R55" s="19"/>
    </row>
    <row r="56" spans="1:18" x14ac:dyDescent="0.2">
      <c r="A56" s="29"/>
      <c r="B56" s="30"/>
      <c r="C56" s="31"/>
      <c r="K56" s="20"/>
      <c r="P56" s="19"/>
      <c r="Q56" s="19"/>
      <c r="R56" s="19"/>
    </row>
    <row r="57" spans="1:18" x14ac:dyDescent="0.2">
      <c r="A57" s="29"/>
      <c r="B57" s="30"/>
      <c r="C57" s="31"/>
      <c r="K57" s="20"/>
      <c r="P57" s="19"/>
      <c r="Q57" s="19"/>
      <c r="R57" s="19"/>
    </row>
    <row r="58" spans="1:18" x14ac:dyDescent="0.2">
      <c r="A58" s="29"/>
      <c r="B58" s="30"/>
      <c r="C58" s="31"/>
      <c r="K58" s="20"/>
      <c r="P58" s="19"/>
      <c r="Q58" s="19"/>
      <c r="R58" s="19"/>
    </row>
    <row r="59" spans="1:18" x14ac:dyDescent="0.2">
      <c r="A59" s="29"/>
      <c r="B59" s="30"/>
      <c r="C59" s="31"/>
      <c r="P59" s="19"/>
      <c r="Q59" s="19"/>
      <c r="R59" s="19"/>
    </row>
    <row r="60" spans="1:18" x14ac:dyDescent="0.2">
      <c r="A60" s="29"/>
      <c r="B60" s="30"/>
      <c r="C60" s="31"/>
      <c r="K60" s="20"/>
      <c r="P60" s="19"/>
      <c r="Q60" s="19"/>
      <c r="R60" s="19"/>
    </row>
    <row r="61" spans="1:18" x14ac:dyDescent="0.2">
      <c r="A61" s="29"/>
      <c r="B61" s="30"/>
      <c r="C61" s="31"/>
      <c r="K61" s="20"/>
      <c r="P61" s="19"/>
      <c r="Q61" s="19"/>
      <c r="R61" s="19"/>
    </row>
    <row r="62" spans="1:18" x14ac:dyDescent="0.2">
      <c r="A62" s="29"/>
      <c r="B62" s="30"/>
      <c r="C62" s="31"/>
      <c r="K62" s="20"/>
      <c r="P62" s="19"/>
      <c r="Q62" s="19"/>
      <c r="R62" s="19"/>
    </row>
    <row r="63" spans="1:18" x14ac:dyDescent="0.2">
      <c r="A63" s="29"/>
      <c r="B63" s="30"/>
      <c r="C63" s="31"/>
      <c r="K63" s="20"/>
      <c r="P63" s="19"/>
      <c r="Q63" s="19"/>
      <c r="R63" s="19"/>
    </row>
    <row r="64" spans="1:18" x14ac:dyDescent="0.2">
      <c r="A64" s="29"/>
      <c r="B64" s="30"/>
      <c r="C64" s="31"/>
      <c r="K64" s="20"/>
      <c r="P64" s="19"/>
      <c r="Q64" s="19"/>
      <c r="R64" s="19"/>
    </row>
    <row r="65" spans="1:18" x14ac:dyDescent="0.2">
      <c r="A65" s="29"/>
      <c r="B65" s="30"/>
      <c r="C65" s="31"/>
      <c r="K65" s="20"/>
      <c r="P65" s="19"/>
      <c r="Q65" s="19"/>
      <c r="R65" s="19"/>
    </row>
  </sheetData>
  <hyperlinks>
    <hyperlink ref="H2" r:id="rId1" xr:uid="{AF586DA1-1E7D-45FC-A073-CB3E6FC94292}"/>
    <hyperlink ref="G2" r:id="rId2" display="TSÚP" xr:uid="{1A4CEECD-76F6-47E9-8CC4-2011AA3F1125}"/>
    <hyperlink ref="I2" r:id="rId3" xr:uid="{060BEE57-503B-4DFD-A9E8-7C2FF3D1A388}"/>
    <hyperlink ref="D2" r:id="rId4" xr:uid="{28596B9E-6555-4CBC-82F2-A051BDD4C0BB}"/>
    <hyperlink ref="F2" r:id="rId5" xr:uid="{DF80D195-5DBE-4D7C-8E97-318F614D1BDC}"/>
    <hyperlink ref="C2" r:id="rId6" xr:uid="{4C7B9D42-1A0C-456D-B1A2-DE1177E1A208}"/>
    <hyperlink ref="B2" r:id="rId7" xr:uid="{DDDC25B1-F6B2-436B-8AB7-C24F9D55D2A2}"/>
    <hyperlink ref="E2" r:id="rId8" xr:uid="{18A9CB61-E448-4010-BE19-9D0581587716}"/>
  </hyperlinks>
  <pageMargins left="0.7" right="0.7" top="0.75" bottom="0.75" header="0.3" footer="0.3"/>
  <pageSetup orientation="portrait" r:id="rId9"/>
  <drawing r:id="rId1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8313E-988D-4D65-9BEB-B193C04725EE}">
  <dimension ref="A1:J24"/>
  <sheetViews>
    <sheetView zoomScaleNormal="100" workbookViewId="0"/>
  </sheetViews>
  <sheetFormatPr defaultColWidth="8.85546875" defaultRowHeight="12.75" x14ac:dyDescent="0.2"/>
  <cols>
    <col min="1" max="1" width="18.140625" style="12" customWidth="1"/>
    <col min="2" max="2" width="25" style="12" bestFit="1" customWidth="1"/>
    <col min="3" max="3" width="15.5703125" style="12" bestFit="1" customWidth="1"/>
    <col min="4" max="4" width="22.28515625" style="12" bestFit="1" customWidth="1"/>
    <col min="5" max="5" width="15.42578125" style="12" bestFit="1" customWidth="1"/>
    <col min="6" max="6" width="9.5703125" style="12" customWidth="1"/>
    <col min="7" max="16384" width="8.85546875" style="12"/>
  </cols>
  <sheetData>
    <row r="1" spans="1:10" x14ac:dyDescent="0.2">
      <c r="A1" s="17" t="s">
        <v>76</v>
      </c>
    </row>
    <row r="2" spans="1:10" x14ac:dyDescent="0.2">
      <c r="A2" s="12" t="s">
        <v>83</v>
      </c>
      <c r="B2" s="12" t="s">
        <v>1646</v>
      </c>
    </row>
    <row r="3" spans="1:10" x14ac:dyDescent="0.2">
      <c r="J3" s="24"/>
    </row>
    <row r="4" spans="1:10" x14ac:dyDescent="0.2">
      <c r="A4" s="260"/>
      <c r="B4" s="260" t="s">
        <v>1647</v>
      </c>
      <c r="C4" s="260" t="s">
        <v>1648</v>
      </c>
    </row>
    <row r="5" spans="1:10" x14ac:dyDescent="0.2">
      <c r="A5" s="12" t="s">
        <v>402</v>
      </c>
      <c r="B5" s="12">
        <v>11.2</v>
      </c>
      <c r="C5" s="62">
        <f>C20/E20</f>
        <v>0.49170731707317072</v>
      </c>
    </row>
    <row r="6" spans="1:10" x14ac:dyDescent="0.2">
      <c r="A6" s="12" t="s">
        <v>396</v>
      </c>
      <c r="B6" s="12">
        <v>23.5</v>
      </c>
      <c r="C6" s="62">
        <f>C21/E21</f>
        <v>1.2215346534653466</v>
      </c>
    </row>
    <row r="7" spans="1:10" x14ac:dyDescent="0.2">
      <c r="A7" s="12" t="s">
        <v>405</v>
      </c>
      <c r="B7" s="12">
        <v>26.3</v>
      </c>
      <c r="C7" s="62">
        <f>C23/E23</f>
        <v>1.2324154589371981</v>
      </c>
    </row>
    <row r="17" spans="1:5" x14ac:dyDescent="0.2">
      <c r="A17" s="265" t="s">
        <v>233</v>
      </c>
    </row>
    <row r="18" spans="1:5" x14ac:dyDescent="0.2">
      <c r="A18" s="12" t="s">
        <v>1649</v>
      </c>
    </row>
    <row r="19" spans="1:5" x14ac:dyDescent="0.2">
      <c r="A19" s="12" t="s">
        <v>1650</v>
      </c>
      <c r="B19" s="12" t="s">
        <v>1651</v>
      </c>
      <c r="C19" s="12" t="s">
        <v>1652</v>
      </c>
      <c r="D19" s="12" t="s">
        <v>1653</v>
      </c>
    </row>
    <row r="20" spans="1:5" x14ac:dyDescent="0.2">
      <c r="A20" s="12">
        <v>4</v>
      </c>
      <c r="B20" s="12">
        <v>5.4</v>
      </c>
      <c r="C20" s="12">
        <f>B20*B5</f>
        <v>60.48</v>
      </c>
      <c r="D20" s="12">
        <f>C20/A20</f>
        <v>15.12</v>
      </c>
      <c r="E20" s="12">
        <v>123</v>
      </c>
    </row>
    <row r="21" spans="1:5" x14ac:dyDescent="0.2">
      <c r="A21" s="12">
        <v>13.5</v>
      </c>
      <c r="B21" s="12">
        <v>10.5</v>
      </c>
      <c r="C21" s="12">
        <f>B21*B6</f>
        <v>246.75</v>
      </c>
      <c r="D21" s="12">
        <f t="shared" ref="D21:D23" si="0">C21/A21</f>
        <v>18.277777777777779</v>
      </c>
      <c r="E21" s="12">
        <v>202</v>
      </c>
    </row>
    <row r="22" spans="1:5" x14ac:dyDescent="0.2">
      <c r="A22" s="12">
        <v>55.6</v>
      </c>
      <c r="B22" s="12">
        <v>37.65</v>
      </c>
      <c r="C22" s="12">
        <f>B22*B24</f>
        <v>523.33500000000004</v>
      </c>
      <c r="D22" s="12">
        <f t="shared" si="0"/>
        <v>9.4124999999999996</v>
      </c>
    </row>
    <row r="23" spans="1:5" x14ac:dyDescent="0.2">
      <c r="A23" s="63">
        <v>13.5</v>
      </c>
      <c r="B23" s="12">
        <v>9.6999999999999993</v>
      </c>
      <c r="C23" s="12">
        <f>B23*B7</f>
        <v>255.10999999999999</v>
      </c>
      <c r="D23" s="12">
        <f t="shared" si="0"/>
        <v>18.897037037037038</v>
      </c>
      <c r="E23" s="12">
        <v>207</v>
      </c>
    </row>
    <row r="24" spans="1:5" x14ac:dyDescent="0.2">
      <c r="B24" s="12">
        <v>13.9</v>
      </c>
    </row>
  </sheetData>
  <pageMargins left="0.7" right="0.7" top="0.75" bottom="0.75" header="0.3" footer="0.3"/>
  <pageSetup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94A19-F2CE-4B51-8E5A-54DC5333F4CA}">
  <dimension ref="A1:E8"/>
  <sheetViews>
    <sheetView workbookViewId="0"/>
  </sheetViews>
  <sheetFormatPr defaultColWidth="8.85546875" defaultRowHeight="12.75" x14ac:dyDescent="0.2"/>
  <cols>
    <col min="1" max="1" width="8.85546875" style="12"/>
    <col min="2" max="4" width="10.140625" style="12" customWidth="1"/>
    <col min="5" max="16384" width="8.85546875" style="12"/>
  </cols>
  <sheetData>
    <row r="1" spans="1:5" x14ac:dyDescent="0.2">
      <c r="A1" s="17" t="s">
        <v>77</v>
      </c>
    </row>
    <row r="2" spans="1:5" x14ac:dyDescent="0.2">
      <c r="A2" s="12" t="s">
        <v>83</v>
      </c>
      <c r="B2" s="12" t="s">
        <v>1654</v>
      </c>
    </row>
    <row r="4" spans="1:5" ht="25.5" x14ac:dyDescent="0.2">
      <c r="A4" s="460"/>
      <c r="B4" s="461" t="s">
        <v>1655</v>
      </c>
      <c r="C4" s="461" t="s">
        <v>1656</v>
      </c>
      <c r="D4" s="261" t="s">
        <v>1657</v>
      </c>
      <c r="E4" s="61"/>
    </row>
    <row r="5" spans="1:5" x14ac:dyDescent="0.2">
      <c r="A5" s="12" t="s">
        <v>114</v>
      </c>
      <c r="B5" s="62">
        <v>0.51606099527089788</v>
      </c>
      <c r="C5" s="12">
        <v>1.8</v>
      </c>
      <c r="D5" s="12">
        <v>5.13</v>
      </c>
    </row>
    <row r="6" spans="1:5" x14ac:dyDescent="0.2">
      <c r="A6" s="12" t="s">
        <v>1658</v>
      </c>
      <c r="B6" s="62">
        <v>3.4871488065250822</v>
      </c>
      <c r="C6" s="12">
        <v>3.99</v>
      </c>
      <c r="D6" s="12">
        <v>7.39</v>
      </c>
    </row>
    <row r="7" spans="1:5" x14ac:dyDescent="0.2">
      <c r="A7" s="12" t="s">
        <v>328</v>
      </c>
      <c r="B7" s="62">
        <v>0.8790155701005502</v>
      </c>
      <c r="C7" s="12">
        <v>3.03</v>
      </c>
      <c r="D7" s="12">
        <v>5.13</v>
      </c>
    </row>
    <row r="8" spans="1:5" x14ac:dyDescent="0.2">
      <c r="A8" s="61"/>
      <c r="B8" s="61"/>
    </row>
  </sheetData>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E73B6-51FB-473A-A73C-C1192298C486}">
  <dimension ref="A1:AR99"/>
  <sheetViews>
    <sheetView workbookViewId="0"/>
  </sheetViews>
  <sheetFormatPr defaultColWidth="9.140625" defaultRowHeight="12.75" x14ac:dyDescent="0.2"/>
  <cols>
    <col min="1" max="1" width="13.42578125" style="480" customWidth="1"/>
    <col min="2" max="2" width="11.42578125" style="480" customWidth="1"/>
    <col min="3" max="3" width="8.42578125" style="480" customWidth="1"/>
    <col min="4" max="4" width="2.85546875" style="480" customWidth="1"/>
    <col min="5" max="5" width="8.42578125" style="480" customWidth="1"/>
    <col min="6" max="6" width="2.85546875" style="480" customWidth="1"/>
    <col min="7" max="7" width="8.42578125" style="480" customWidth="1"/>
    <col min="8" max="8" width="2.85546875" style="480" customWidth="1"/>
    <col min="9" max="9" width="8.42578125" style="480" customWidth="1"/>
    <col min="10" max="10" width="2.85546875" style="480" customWidth="1"/>
    <col min="11" max="11" width="8.42578125" style="480" customWidth="1"/>
    <col min="12" max="12" width="2.85546875" style="480" customWidth="1"/>
    <col min="13" max="13" width="8.42578125" style="480" customWidth="1"/>
    <col min="14" max="14" width="2.85546875" style="480" customWidth="1"/>
    <col min="15" max="15" width="8.42578125" style="480" customWidth="1"/>
    <col min="16" max="16" width="2.85546875" style="480" customWidth="1"/>
    <col min="17" max="17" width="8.42578125" style="480" customWidth="1"/>
    <col min="18" max="18" width="2.85546875" style="480" customWidth="1"/>
    <col min="19" max="19" width="8.42578125" style="480" customWidth="1"/>
    <col min="20" max="20" width="2.85546875" style="480" customWidth="1"/>
    <col min="21" max="21" width="7.85546875" style="480" customWidth="1"/>
    <col min="22" max="22" width="6.5703125" style="480" customWidth="1"/>
    <col min="23" max="23" width="8.42578125" style="480" customWidth="1"/>
    <col min="24" max="24" width="2.85546875" style="480" customWidth="1"/>
    <col min="25" max="25" width="8.42578125" style="480" customWidth="1"/>
    <col min="26" max="26" width="2.85546875" style="480" customWidth="1"/>
    <col min="27" max="27" width="8.42578125" style="480" customWidth="1"/>
    <col min="28" max="28" width="2.85546875" style="480" customWidth="1"/>
    <col min="29" max="29" width="8.42578125" style="480" customWidth="1"/>
    <col min="30" max="30" width="2.85546875" style="480" customWidth="1"/>
    <col min="31" max="31" width="8.42578125" style="480" customWidth="1"/>
    <col min="32" max="32" width="2.85546875" style="480" customWidth="1"/>
    <col min="33" max="33" width="8.42578125" style="480" customWidth="1"/>
    <col min="34" max="34" width="2.85546875" style="480" customWidth="1"/>
    <col min="35" max="35" width="8.42578125" style="480" customWidth="1"/>
    <col min="36" max="36" width="2.85546875" style="480" customWidth="1"/>
    <col min="37" max="37" width="8.42578125" style="480" customWidth="1"/>
    <col min="38" max="38" width="2.85546875" style="480" customWidth="1"/>
    <col min="39" max="39" width="8.42578125" style="480" customWidth="1"/>
    <col min="40" max="40" width="2.85546875" style="480" customWidth="1"/>
    <col min="41" max="16384" width="9.140625" style="480"/>
  </cols>
  <sheetData>
    <row r="1" spans="1:3" x14ac:dyDescent="0.2">
      <c r="A1" s="515" t="s">
        <v>78</v>
      </c>
    </row>
    <row r="2" spans="1:3" x14ac:dyDescent="0.2">
      <c r="A2" s="480" t="s">
        <v>83</v>
      </c>
      <c r="B2" s="480" t="s">
        <v>1659</v>
      </c>
    </row>
    <row r="4" spans="1:3" x14ac:dyDescent="0.2">
      <c r="A4" s="516"/>
      <c r="B4" s="516">
        <v>2020</v>
      </c>
      <c r="C4" s="516">
        <v>2015</v>
      </c>
    </row>
    <row r="5" spans="1:3" x14ac:dyDescent="0.2">
      <c r="A5" s="480" t="s">
        <v>95</v>
      </c>
      <c r="B5" s="480">
        <v>37.862452366785604</v>
      </c>
      <c r="C5" s="480">
        <v>39.504112693671701</v>
      </c>
    </row>
    <row r="6" spans="1:3" x14ac:dyDescent="0.2">
      <c r="A6" s="480" t="s">
        <v>93</v>
      </c>
      <c r="B6" s="480">
        <v>32.123518204907903</v>
      </c>
      <c r="C6" s="480">
        <v>31.785219582579398</v>
      </c>
    </row>
    <row r="7" spans="1:3" x14ac:dyDescent="0.2">
      <c r="A7" s="480" t="s">
        <v>103</v>
      </c>
      <c r="B7" s="480">
        <v>32.115430479369898</v>
      </c>
      <c r="C7" s="480">
        <v>33.4866810120946</v>
      </c>
    </row>
    <row r="8" spans="1:3" x14ac:dyDescent="0.2">
      <c r="A8" s="480" t="s">
        <v>90</v>
      </c>
      <c r="B8" s="480">
        <v>31.985393562347802</v>
      </c>
      <c r="C8" s="480">
        <v>33.277439347951102</v>
      </c>
    </row>
    <row r="9" spans="1:3" x14ac:dyDescent="0.2">
      <c r="A9" s="480" t="s">
        <v>104</v>
      </c>
      <c r="B9" s="480">
        <v>31.271950468880199</v>
      </c>
      <c r="C9" s="480">
        <v>32.071358816964704</v>
      </c>
    </row>
    <row r="10" spans="1:3" x14ac:dyDescent="0.2">
      <c r="A10" s="480" t="s">
        <v>106</v>
      </c>
      <c r="B10" s="480">
        <v>30.7814804947974</v>
      </c>
    </row>
    <row r="11" spans="1:3" x14ac:dyDescent="0.2">
      <c r="A11" s="480" t="s">
        <v>111</v>
      </c>
      <c r="B11" s="480">
        <v>30.486393088553399</v>
      </c>
      <c r="C11" s="480">
        <v>35.372089893688099</v>
      </c>
    </row>
    <row r="12" spans="1:3" x14ac:dyDescent="0.2">
      <c r="A12" s="480" t="s">
        <v>89</v>
      </c>
      <c r="B12" s="480">
        <v>30.414245389854202</v>
      </c>
      <c r="C12" s="480">
        <v>29.110846069212602</v>
      </c>
    </row>
    <row r="13" spans="1:3" x14ac:dyDescent="0.2">
      <c r="A13" s="480" t="s">
        <v>105</v>
      </c>
      <c r="B13" s="480">
        <v>28.573154889580401</v>
      </c>
      <c r="C13" s="480">
        <v>29.522539861917803</v>
      </c>
    </row>
    <row r="14" spans="1:3" x14ac:dyDescent="0.2">
      <c r="A14" s="480" t="s">
        <v>87</v>
      </c>
      <c r="B14" s="480">
        <v>28.301537892563498</v>
      </c>
      <c r="C14" s="480">
        <v>26.133572542235299</v>
      </c>
    </row>
    <row r="15" spans="1:3" x14ac:dyDescent="0.2">
      <c r="A15" s="480" t="s">
        <v>1660</v>
      </c>
      <c r="B15" s="480">
        <v>27.824458713269593</v>
      </c>
      <c r="C15" s="480">
        <v>27.505918663934057</v>
      </c>
    </row>
    <row r="16" spans="1:3" x14ac:dyDescent="0.2">
      <c r="A16" s="480" t="s">
        <v>109</v>
      </c>
      <c r="B16" s="480">
        <v>27.532034551853197</v>
      </c>
      <c r="C16" s="480">
        <v>25.157112930869999</v>
      </c>
    </row>
    <row r="17" spans="1:40" x14ac:dyDescent="0.2">
      <c r="A17" s="480" t="s">
        <v>110</v>
      </c>
      <c r="B17" s="480">
        <v>27.442288675963798</v>
      </c>
      <c r="C17" s="480">
        <v>28.6451248620487</v>
      </c>
    </row>
    <row r="18" spans="1:40" x14ac:dyDescent="0.2">
      <c r="A18" s="480" t="s">
        <v>96</v>
      </c>
      <c r="B18" s="480">
        <v>27.400225903614398</v>
      </c>
      <c r="C18" s="480">
        <v>18.611584327086902</v>
      </c>
    </row>
    <row r="19" spans="1:40" x14ac:dyDescent="0.2">
      <c r="A19" s="480" t="s">
        <v>100</v>
      </c>
      <c r="B19" s="480">
        <v>26.9670286610964</v>
      </c>
    </row>
    <row r="20" spans="1:40" x14ac:dyDescent="0.2">
      <c r="A20" s="480" t="s">
        <v>97</v>
      </c>
      <c r="B20" s="480">
        <v>25.9229315298975</v>
      </c>
      <c r="C20" s="480">
        <v>27.371545880163595</v>
      </c>
    </row>
    <row r="21" spans="1:40" x14ac:dyDescent="0.2">
      <c r="A21" s="480" t="s">
        <v>116</v>
      </c>
      <c r="B21" s="480">
        <v>25.643406092681801</v>
      </c>
      <c r="C21" s="480">
        <v>27.649246976725799</v>
      </c>
    </row>
    <row r="22" spans="1:40" x14ac:dyDescent="0.2">
      <c r="A22" s="480" t="s">
        <v>114</v>
      </c>
      <c r="B22" s="480">
        <v>25.508570536097899</v>
      </c>
      <c r="C22" s="480">
        <v>24.678306047241897</v>
      </c>
    </row>
    <row r="23" spans="1:40" x14ac:dyDescent="0.2">
      <c r="A23" s="480" t="s">
        <v>112</v>
      </c>
      <c r="B23" s="480">
        <v>25.383320723252801</v>
      </c>
      <c r="C23" s="480">
        <v>23.5219890638873</v>
      </c>
    </row>
    <row r="24" spans="1:40" x14ac:dyDescent="0.2">
      <c r="A24" s="480" t="s">
        <v>117</v>
      </c>
      <c r="B24" s="480">
        <v>25.344399469369499</v>
      </c>
      <c r="C24" s="480">
        <v>27.2883275560282</v>
      </c>
    </row>
    <row r="25" spans="1:40" x14ac:dyDescent="0.2">
      <c r="A25" s="480" t="s">
        <v>107</v>
      </c>
      <c r="B25" s="480">
        <v>24.829797637854501</v>
      </c>
      <c r="C25" s="480">
        <v>25.549099985509599</v>
      </c>
    </row>
    <row r="26" spans="1:40" x14ac:dyDescent="0.2">
      <c r="A26" s="480" t="s">
        <v>88</v>
      </c>
      <c r="B26" s="480">
        <v>23.223788082568703</v>
      </c>
      <c r="C26" s="480">
        <v>20.3048818765824</v>
      </c>
    </row>
    <row r="27" spans="1:40" x14ac:dyDescent="0.2">
      <c r="A27" s="480" t="s">
        <v>91</v>
      </c>
      <c r="B27" s="480">
        <v>20.734006799796699</v>
      </c>
      <c r="C27" s="480">
        <v>18.157948116928502</v>
      </c>
    </row>
    <row r="28" spans="1:40" x14ac:dyDescent="0.2">
      <c r="A28" s="480" t="s">
        <v>92</v>
      </c>
      <c r="B28" s="480">
        <v>20.592274082807002</v>
      </c>
      <c r="C28" s="480">
        <v>19.0529183775283</v>
      </c>
    </row>
    <row r="31" spans="1:40" x14ac:dyDescent="0.2">
      <c r="C31" s="482"/>
      <c r="D31" s="350"/>
      <c r="E31" s="482"/>
      <c r="F31" s="350"/>
      <c r="G31" s="482"/>
      <c r="H31" s="350"/>
      <c r="I31" s="482"/>
      <c r="J31" s="350"/>
      <c r="K31" s="482"/>
      <c r="L31" s="350"/>
      <c r="M31" s="482"/>
      <c r="N31" s="350"/>
      <c r="O31" s="482"/>
      <c r="P31" s="350"/>
      <c r="Q31" s="482"/>
      <c r="R31" s="350"/>
      <c r="S31" s="482"/>
      <c r="T31" s="350"/>
      <c r="U31" s="350"/>
      <c r="V31" s="350"/>
      <c r="W31" s="350"/>
      <c r="X31" s="350"/>
      <c r="Y31" s="350"/>
      <c r="Z31" s="350"/>
      <c r="AB31" s="350"/>
      <c r="AD31" s="350"/>
      <c r="AF31" s="350"/>
      <c r="AH31" s="350"/>
      <c r="AJ31" s="350"/>
      <c r="AL31" s="350"/>
      <c r="AN31" s="350"/>
    </row>
    <row r="32" spans="1:40" x14ac:dyDescent="0.2">
      <c r="C32" s="482"/>
      <c r="D32" s="350"/>
      <c r="E32" s="482"/>
      <c r="F32" s="350"/>
      <c r="G32" s="482"/>
      <c r="H32" s="350"/>
      <c r="I32" s="482"/>
      <c r="J32" s="350"/>
      <c r="K32" s="482"/>
      <c r="L32" s="350"/>
      <c r="M32" s="482"/>
      <c r="N32" s="350"/>
      <c r="O32" s="482"/>
      <c r="P32" s="350"/>
      <c r="Q32" s="482"/>
      <c r="R32" s="350"/>
      <c r="S32" s="482"/>
      <c r="T32" s="350"/>
      <c r="U32" s="350"/>
      <c r="V32" s="350"/>
      <c r="W32" s="350"/>
      <c r="X32" s="350"/>
      <c r="Y32" s="350"/>
      <c r="Z32" s="350"/>
      <c r="AB32" s="350"/>
      <c r="AD32" s="350"/>
      <c r="AF32" s="350"/>
      <c r="AH32" s="350"/>
      <c r="AJ32" s="350"/>
      <c r="AL32" s="350"/>
      <c r="AN32" s="350"/>
    </row>
    <row r="33" spans="1:44" x14ac:dyDescent="0.2">
      <c r="C33" s="482"/>
      <c r="D33" s="350"/>
      <c r="E33" s="482"/>
      <c r="F33" s="350"/>
      <c r="G33" s="482"/>
      <c r="H33" s="350"/>
      <c r="I33" s="482"/>
      <c r="J33" s="350"/>
      <c r="K33" s="482"/>
      <c r="L33" s="350"/>
      <c r="M33" s="482"/>
      <c r="N33" s="350"/>
      <c r="O33" s="482"/>
      <c r="P33" s="350"/>
      <c r="Q33" s="482"/>
      <c r="R33" s="350"/>
      <c r="S33" s="482"/>
      <c r="T33" s="350"/>
      <c r="U33" s="350"/>
      <c r="V33" s="350"/>
      <c r="W33" s="350"/>
      <c r="X33" s="350"/>
      <c r="Y33" s="350"/>
      <c r="Z33" s="350"/>
      <c r="AB33" s="350"/>
      <c r="AD33" s="350"/>
      <c r="AF33" s="350"/>
      <c r="AH33" s="350"/>
      <c r="AJ33" s="350"/>
      <c r="AL33" s="350"/>
      <c r="AN33" s="350"/>
    </row>
    <row r="34" spans="1:44" x14ac:dyDescent="0.2">
      <c r="A34" s="265" t="s">
        <v>233</v>
      </c>
      <c r="C34" s="482"/>
      <c r="D34" s="350"/>
      <c r="E34" s="482"/>
      <c r="F34" s="350"/>
      <c r="G34" s="482"/>
      <c r="H34" s="350"/>
      <c r="I34" s="482"/>
      <c r="J34" s="350"/>
      <c r="K34" s="482"/>
      <c r="L34" s="350"/>
      <c r="M34" s="482"/>
      <c r="N34" s="350"/>
      <c r="O34" s="482"/>
      <c r="P34" s="350"/>
      <c r="Q34" s="482"/>
      <c r="R34" s="350"/>
      <c r="S34" s="482"/>
      <c r="T34" s="350"/>
      <c r="U34" s="350"/>
      <c r="V34" s="350"/>
      <c r="W34" s="350"/>
      <c r="X34" s="350"/>
      <c r="Y34" s="350"/>
      <c r="Z34" s="350"/>
      <c r="AB34" s="350"/>
      <c r="AD34" s="350"/>
      <c r="AF34" s="350"/>
      <c r="AH34" s="350"/>
      <c r="AJ34" s="350"/>
      <c r="AL34" s="350"/>
      <c r="AN34" s="350"/>
    </row>
    <row r="35" spans="1:44" x14ac:dyDescent="0.2">
      <c r="A35" s="481" t="s">
        <v>1661</v>
      </c>
      <c r="C35" s="482"/>
      <c r="D35" s="350"/>
      <c r="E35" s="482"/>
      <c r="F35" s="350"/>
      <c r="G35" s="482"/>
      <c r="H35" s="350"/>
      <c r="I35" s="482"/>
      <c r="J35" s="350"/>
      <c r="K35" s="482"/>
      <c r="L35" s="350"/>
      <c r="M35" s="482"/>
      <c r="N35" s="350"/>
      <c r="O35" s="482"/>
      <c r="P35" s="350"/>
      <c r="Q35" s="482"/>
      <c r="R35" s="350"/>
      <c r="S35" s="482"/>
      <c r="T35" s="350"/>
      <c r="U35" s="350"/>
      <c r="V35" s="350"/>
      <c r="W35" s="482"/>
      <c r="X35" s="350"/>
      <c r="Y35" s="482"/>
      <c r="Z35" s="350"/>
      <c r="AA35" s="482"/>
      <c r="AB35" s="350"/>
      <c r="AC35" s="482"/>
      <c r="AD35" s="350"/>
      <c r="AE35" s="482"/>
      <c r="AF35" s="350"/>
      <c r="AG35" s="482"/>
      <c r="AH35" s="350"/>
      <c r="AI35" s="482"/>
      <c r="AJ35" s="350"/>
      <c r="AK35" s="482"/>
      <c r="AL35" s="350"/>
      <c r="AM35" s="482"/>
      <c r="AN35" s="350"/>
    </row>
    <row r="36" spans="1:44" x14ac:dyDescent="0.2">
      <c r="A36" s="483" t="s">
        <v>1662</v>
      </c>
      <c r="D36" s="350"/>
      <c r="F36" s="350"/>
      <c r="H36" s="350"/>
      <c r="J36" s="350"/>
      <c r="L36" s="350"/>
      <c r="N36" s="350"/>
      <c r="P36" s="350"/>
      <c r="R36" s="350"/>
      <c r="T36" s="350"/>
      <c r="U36" s="350"/>
      <c r="V36" s="350"/>
      <c r="X36" s="350"/>
      <c r="Z36" s="350"/>
      <c r="AB36" s="350"/>
      <c r="AD36" s="350"/>
      <c r="AF36" s="350"/>
      <c r="AH36" s="350"/>
      <c r="AJ36" s="350"/>
      <c r="AL36" s="350"/>
      <c r="AN36" s="350"/>
    </row>
    <row r="37" spans="1:44" x14ac:dyDescent="0.2">
      <c r="B37" s="484"/>
      <c r="C37" s="558">
        <v>2020</v>
      </c>
      <c r="D37" s="558"/>
      <c r="E37" s="558"/>
      <c r="F37" s="558"/>
      <c r="G37" s="558"/>
      <c r="H37" s="558"/>
      <c r="I37" s="558"/>
      <c r="J37" s="558"/>
      <c r="K37" s="558"/>
      <c r="L37" s="558"/>
      <c r="M37" s="558"/>
      <c r="N37" s="558"/>
      <c r="O37" s="558"/>
      <c r="P37" s="558"/>
      <c r="Q37" s="558"/>
      <c r="R37" s="558"/>
      <c r="S37" s="558"/>
      <c r="T37" s="558"/>
      <c r="U37" s="485"/>
      <c r="V37" s="485"/>
      <c r="W37" s="558">
        <v>2015</v>
      </c>
      <c r="X37" s="558"/>
      <c r="Y37" s="558"/>
      <c r="Z37" s="558"/>
      <c r="AA37" s="558"/>
      <c r="AB37" s="558"/>
      <c r="AC37" s="558"/>
      <c r="AD37" s="558"/>
      <c r="AE37" s="558"/>
      <c r="AF37" s="558"/>
      <c r="AG37" s="558"/>
      <c r="AH37" s="558"/>
      <c r="AI37" s="558"/>
      <c r="AJ37" s="558"/>
      <c r="AK37" s="558"/>
      <c r="AL37" s="558"/>
      <c r="AM37" s="558"/>
      <c r="AN37" s="558"/>
    </row>
    <row r="38" spans="1:44" x14ac:dyDescent="0.2">
      <c r="B38" s="484"/>
      <c r="C38" s="555" t="s">
        <v>1663</v>
      </c>
      <c r="D38" s="555"/>
      <c r="E38" s="555" t="s">
        <v>1664</v>
      </c>
      <c r="F38" s="555"/>
      <c r="G38" s="555" t="s">
        <v>1665</v>
      </c>
      <c r="H38" s="555"/>
      <c r="I38" s="555" t="s">
        <v>1666</v>
      </c>
      <c r="J38" s="555"/>
      <c r="K38" s="555" t="s">
        <v>1667</v>
      </c>
      <c r="L38" s="555"/>
      <c r="M38" s="555" t="s">
        <v>1668</v>
      </c>
      <c r="N38" s="555"/>
      <c r="O38" s="555" t="s">
        <v>1669</v>
      </c>
      <c r="P38" s="555"/>
      <c r="Q38" s="555" t="s">
        <v>1670</v>
      </c>
      <c r="R38" s="555"/>
      <c r="S38" s="555" t="s">
        <v>1671</v>
      </c>
      <c r="T38" s="555"/>
      <c r="U38" s="486"/>
      <c r="V38" s="486"/>
      <c r="W38" s="555" t="s">
        <v>1663</v>
      </c>
      <c r="X38" s="555"/>
      <c r="Y38" s="555" t="s">
        <v>1664</v>
      </c>
      <c r="Z38" s="555"/>
      <c r="AA38" s="555" t="s">
        <v>1665</v>
      </c>
      <c r="AB38" s="555"/>
      <c r="AC38" s="555" t="s">
        <v>1666</v>
      </c>
      <c r="AD38" s="555"/>
      <c r="AE38" s="555" t="s">
        <v>1667</v>
      </c>
      <c r="AF38" s="555"/>
      <c r="AG38" s="555" t="s">
        <v>1668</v>
      </c>
      <c r="AH38" s="555"/>
      <c r="AI38" s="555" t="s">
        <v>1669</v>
      </c>
      <c r="AJ38" s="555"/>
      <c r="AK38" s="555" t="s">
        <v>1670</v>
      </c>
      <c r="AL38" s="555"/>
      <c r="AM38" s="555" t="s">
        <v>1671</v>
      </c>
      <c r="AN38" s="555"/>
    </row>
    <row r="39" spans="1:44" ht="48" customHeight="1" x14ac:dyDescent="0.2">
      <c r="B39" s="484"/>
      <c r="C39" s="555"/>
      <c r="D39" s="555"/>
      <c r="E39" s="555"/>
      <c r="F39" s="555"/>
      <c r="G39" s="555"/>
      <c r="H39" s="555"/>
      <c r="I39" s="555"/>
      <c r="J39" s="555"/>
      <c r="K39" s="555"/>
      <c r="L39" s="555"/>
      <c r="M39" s="555"/>
      <c r="N39" s="555"/>
      <c r="O39" s="555"/>
      <c r="P39" s="555"/>
      <c r="Q39" s="555"/>
      <c r="R39" s="555"/>
      <c r="S39" s="555"/>
      <c r="T39" s="555"/>
      <c r="U39" s="486"/>
      <c r="V39" s="486"/>
      <c r="W39" s="555"/>
      <c r="X39" s="555"/>
      <c r="Y39" s="555"/>
      <c r="Z39" s="555"/>
      <c r="AA39" s="555"/>
      <c r="AB39" s="555"/>
      <c r="AC39" s="555"/>
      <c r="AD39" s="555"/>
      <c r="AE39" s="555"/>
      <c r="AF39" s="555"/>
      <c r="AG39" s="555"/>
      <c r="AH39" s="555"/>
      <c r="AI39" s="555"/>
      <c r="AJ39" s="555"/>
      <c r="AK39" s="555"/>
      <c r="AL39" s="555"/>
      <c r="AM39" s="555"/>
      <c r="AN39" s="555"/>
    </row>
    <row r="40" spans="1:44" x14ac:dyDescent="0.2">
      <c r="A40" s="212" t="s">
        <v>318</v>
      </c>
      <c r="B40" s="213"/>
      <c r="C40" s="475"/>
      <c r="D40" s="474"/>
      <c r="E40" s="475"/>
      <c r="F40" s="474"/>
      <c r="G40" s="475"/>
      <c r="H40" s="474"/>
      <c r="I40" s="475"/>
      <c r="J40" s="474"/>
      <c r="K40" s="475"/>
      <c r="L40" s="474"/>
      <c r="M40" s="475"/>
      <c r="N40" s="474"/>
      <c r="O40" s="475"/>
      <c r="P40" s="474"/>
      <c r="Q40" s="475"/>
      <c r="R40" s="474"/>
      <c r="S40" s="475"/>
      <c r="T40" s="474"/>
      <c r="U40" s="474"/>
      <c r="V40" s="474"/>
      <c r="W40" s="475"/>
      <c r="X40" s="474"/>
      <c r="Y40" s="475"/>
      <c r="Z40" s="474"/>
      <c r="AA40" s="475"/>
      <c r="AB40" s="474"/>
      <c r="AC40" s="475"/>
      <c r="AD40" s="474"/>
      <c r="AE40" s="475"/>
      <c r="AF40" s="474"/>
      <c r="AG40" s="475"/>
      <c r="AH40" s="474"/>
      <c r="AI40" s="475"/>
      <c r="AJ40" s="474"/>
      <c r="AK40" s="475"/>
      <c r="AL40" s="474"/>
      <c r="AM40" s="475"/>
      <c r="AN40" s="474"/>
    </row>
    <row r="41" spans="1:44" x14ac:dyDescent="0.2">
      <c r="A41" s="487" t="s">
        <v>349</v>
      </c>
      <c r="B41" s="488"/>
      <c r="C41" s="475">
        <v>8.8651778571811999</v>
      </c>
      <c r="D41" s="473"/>
      <c r="E41" s="475">
        <v>10.724489188943</v>
      </c>
      <c r="F41" s="473"/>
      <c r="G41" s="475">
        <v>6.3325834075072001</v>
      </c>
      <c r="H41" s="473"/>
      <c r="I41" s="475">
        <v>32.065392123667998</v>
      </c>
      <c r="J41" s="473"/>
      <c r="K41" s="475">
        <v>4.9590103187594998</v>
      </c>
      <c r="L41" s="473"/>
      <c r="M41" s="475">
        <v>6.6073530256022996</v>
      </c>
      <c r="N41" s="473"/>
      <c r="O41" s="475">
        <v>8.4070781140259996</v>
      </c>
      <c r="P41" s="473"/>
      <c r="Q41" s="475">
        <v>19.241225953979999</v>
      </c>
      <c r="R41" s="473"/>
      <c r="S41" s="475">
        <v>1.6872935556627</v>
      </c>
      <c r="T41" s="473"/>
      <c r="U41" s="473" t="s">
        <v>129</v>
      </c>
      <c r="V41" s="473">
        <f>SUM(K41:O41)</f>
        <v>19.9734414583878</v>
      </c>
      <c r="W41" s="475"/>
      <c r="X41" s="473" t="s">
        <v>353</v>
      </c>
      <c r="Y41" s="475"/>
      <c r="Z41" s="473" t="s">
        <v>353</v>
      </c>
      <c r="AA41" s="475"/>
      <c r="AB41" s="473" t="s">
        <v>353</v>
      </c>
      <c r="AC41" s="475"/>
      <c r="AD41" s="473" t="s">
        <v>353</v>
      </c>
      <c r="AE41" s="475"/>
      <c r="AF41" s="473" t="s">
        <v>353</v>
      </c>
      <c r="AG41" s="475"/>
      <c r="AH41" s="473" t="s">
        <v>353</v>
      </c>
      <c r="AI41" s="475"/>
      <c r="AJ41" s="473" t="s">
        <v>353</v>
      </c>
      <c r="AK41" s="475"/>
      <c r="AL41" s="473" t="s">
        <v>353</v>
      </c>
      <c r="AM41" s="475"/>
      <c r="AN41" s="473" t="s">
        <v>353</v>
      </c>
      <c r="AO41" s="489">
        <f>SUM(AE41:AI41)</f>
        <v>0</v>
      </c>
      <c r="AP41" s="480" t="s">
        <v>129</v>
      </c>
      <c r="AQ41" s="480">
        <v>19.9734414583878</v>
      </c>
      <c r="AR41" s="480">
        <v>0</v>
      </c>
    </row>
    <row r="42" spans="1:44" x14ac:dyDescent="0.2">
      <c r="A42" s="236" t="s">
        <v>261</v>
      </c>
      <c r="B42" s="488"/>
      <c r="C42" s="475">
        <v>11.765959545236001</v>
      </c>
      <c r="D42" s="473"/>
      <c r="E42" s="475">
        <v>8.6446297625392994</v>
      </c>
      <c r="F42" s="473"/>
      <c r="G42" s="475">
        <v>7.2359998237432999</v>
      </c>
      <c r="H42" s="473"/>
      <c r="I42" s="475">
        <v>24.227354604369001</v>
      </c>
      <c r="J42" s="473"/>
      <c r="K42" s="475">
        <v>7.4657002172993998</v>
      </c>
      <c r="L42" s="473"/>
      <c r="M42" s="475">
        <v>5.7459439320985002</v>
      </c>
      <c r="N42" s="473"/>
      <c r="O42" s="475">
        <v>18.911874055510001</v>
      </c>
      <c r="P42" s="473"/>
      <c r="Q42" s="475">
        <v>8.2406324431988001</v>
      </c>
      <c r="R42" s="473"/>
      <c r="S42" s="475">
        <v>6.2708823948462999</v>
      </c>
      <c r="T42" s="473"/>
      <c r="U42" s="473" t="s">
        <v>93</v>
      </c>
      <c r="V42" s="473">
        <f t="shared" ref="V42:V82" si="0">SUM(K42:O42)</f>
        <v>32.123518204907903</v>
      </c>
      <c r="W42" s="475">
        <v>12.417572509088</v>
      </c>
      <c r="X42" s="473"/>
      <c r="Y42" s="475">
        <v>9.6527947793927993</v>
      </c>
      <c r="Z42" s="473"/>
      <c r="AA42" s="475">
        <v>8.8333673224666001</v>
      </c>
      <c r="AB42" s="473"/>
      <c r="AC42" s="475">
        <v>22.808611554072002</v>
      </c>
      <c r="AD42" s="473"/>
      <c r="AE42" s="475">
        <v>7.3524628567864996</v>
      </c>
      <c r="AF42" s="473"/>
      <c r="AG42" s="475">
        <v>4.4206617704458999</v>
      </c>
      <c r="AH42" s="473"/>
      <c r="AI42" s="475">
        <v>20.012094955346999</v>
      </c>
      <c r="AJ42" s="473"/>
      <c r="AK42" s="475">
        <v>6.1008558292977</v>
      </c>
      <c r="AL42" s="473"/>
      <c r="AM42" s="475">
        <v>6.8100428313607004</v>
      </c>
      <c r="AN42" s="473"/>
      <c r="AO42" s="489">
        <f t="shared" ref="AO42:AO82" si="1">SUM(AE42:AI42)</f>
        <v>31.785219582579398</v>
      </c>
      <c r="AP42" s="480" t="s">
        <v>93</v>
      </c>
      <c r="AQ42" s="480">
        <v>32.123518204907903</v>
      </c>
      <c r="AR42" s="480">
        <v>31.785219582579398</v>
      </c>
    </row>
    <row r="43" spans="1:44" x14ac:dyDescent="0.2">
      <c r="A43" s="487" t="s">
        <v>241</v>
      </c>
      <c r="B43" s="488"/>
      <c r="C43" s="475">
        <v>7.0809348775921004</v>
      </c>
      <c r="D43" s="473"/>
      <c r="E43" s="475">
        <v>9.8800194188223998</v>
      </c>
      <c r="F43" s="473"/>
      <c r="G43" s="475">
        <v>11.445315209099</v>
      </c>
      <c r="H43" s="473"/>
      <c r="I43" s="475">
        <v>25.047506761910999</v>
      </c>
      <c r="J43" s="473"/>
      <c r="K43" s="475">
        <v>3.9524238851515001</v>
      </c>
      <c r="L43" s="473"/>
      <c r="M43" s="475">
        <v>3.6639156668284998</v>
      </c>
      <c r="N43" s="473"/>
      <c r="O43" s="475">
        <v>12.975934530827001</v>
      </c>
      <c r="P43" s="473"/>
      <c r="Q43" s="475">
        <v>22.545946320826999</v>
      </c>
      <c r="R43" s="473"/>
      <c r="S43" s="475">
        <v>1.3190928635828001</v>
      </c>
      <c r="T43" s="473"/>
      <c r="U43" s="473" t="s">
        <v>92</v>
      </c>
      <c r="V43" s="473">
        <f t="shared" si="0"/>
        <v>20.592274082807002</v>
      </c>
      <c r="W43" s="475">
        <v>8.4032388042519006</v>
      </c>
      <c r="X43" s="473"/>
      <c r="Y43" s="475">
        <v>10.793200046049</v>
      </c>
      <c r="Z43" s="473"/>
      <c r="AA43" s="475">
        <v>10.992747227444999</v>
      </c>
      <c r="AB43" s="473"/>
      <c r="AC43" s="475">
        <v>22.193484017037999</v>
      </c>
      <c r="AD43" s="473"/>
      <c r="AE43" s="475">
        <v>3.7230899113549998</v>
      </c>
      <c r="AF43" s="473"/>
      <c r="AG43" s="475">
        <v>2.7276564718523</v>
      </c>
      <c r="AH43" s="473"/>
      <c r="AI43" s="475">
        <v>12.602171994321001</v>
      </c>
      <c r="AJ43" s="473"/>
      <c r="AK43" s="475">
        <v>24.736175601519999</v>
      </c>
      <c r="AL43" s="473"/>
      <c r="AM43" s="475">
        <v>1.5587704823669</v>
      </c>
      <c r="AN43" s="473"/>
      <c r="AO43" s="489">
        <f t="shared" si="1"/>
        <v>19.0529183775283</v>
      </c>
      <c r="AP43" s="480" t="s">
        <v>92</v>
      </c>
      <c r="AQ43" s="480">
        <v>20.592274082807002</v>
      </c>
      <c r="AR43" s="480">
        <v>19.0529183775283</v>
      </c>
    </row>
    <row r="44" spans="1:44" x14ac:dyDescent="0.2">
      <c r="A44" s="236" t="s">
        <v>357</v>
      </c>
      <c r="B44" s="488">
        <v>1</v>
      </c>
      <c r="C44" s="475">
        <v>3.4381056711890001</v>
      </c>
      <c r="D44" s="473"/>
      <c r="E44" s="475">
        <v>8.4288362686440994</v>
      </c>
      <c r="F44" s="473"/>
      <c r="G44" s="475">
        <v>8.7975056880425004</v>
      </c>
      <c r="H44" s="473"/>
      <c r="I44" s="475">
        <v>22.403162832505</v>
      </c>
      <c r="J44" s="473"/>
      <c r="K44" s="475">
        <v>12.191371028903999</v>
      </c>
      <c r="L44" s="473"/>
      <c r="M44" s="475">
        <v>5.6571444622342</v>
      </c>
      <c r="N44" s="473"/>
      <c r="O44" s="475">
        <v>13.364793123788999</v>
      </c>
      <c r="P44" s="473"/>
      <c r="Q44" s="475">
        <v>15.628774472627001</v>
      </c>
      <c r="R44" s="473"/>
      <c r="S44" s="475">
        <v>7.1030308137412002</v>
      </c>
      <c r="T44" s="473"/>
      <c r="U44" s="473" t="s">
        <v>127</v>
      </c>
      <c r="V44" s="473">
        <f t="shared" si="0"/>
        <v>31.2133086149272</v>
      </c>
      <c r="W44" s="475"/>
      <c r="X44" s="473" t="s">
        <v>353</v>
      </c>
      <c r="Y44" s="475"/>
      <c r="Z44" s="473" t="s">
        <v>353</v>
      </c>
      <c r="AA44" s="475"/>
      <c r="AB44" s="473" t="s">
        <v>353</v>
      </c>
      <c r="AC44" s="475"/>
      <c r="AD44" s="473" t="s">
        <v>353</v>
      </c>
      <c r="AE44" s="475"/>
      <c r="AF44" s="473" t="s">
        <v>353</v>
      </c>
      <c r="AG44" s="475"/>
      <c r="AH44" s="473" t="s">
        <v>353</v>
      </c>
      <c r="AI44" s="475"/>
      <c r="AJ44" s="473" t="s">
        <v>353</v>
      </c>
      <c r="AK44" s="475"/>
      <c r="AL44" s="473" t="s">
        <v>353</v>
      </c>
      <c r="AM44" s="475"/>
      <c r="AN44" s="473" t="s">
        <v>353</v>
      </c>
      <c r="AO44" s="489">
        <f t="shared" si="1"/>
        <v>0</v>
      </c>
      <c r="AP44" s="480" t="s">
        <v>127</v>
      </c>
      <c r="AQ44" s="480">
        <v>31.2133086149272</v>
      </c>
      <c r="AR44" s="480">
        <v>0</v>
      </c>
    </row>
    <row r="45" spans="1:44" x14ac:dyDescent="0.2">
      <c r="A45" s="487" t="s">
        <v>350</v>
      </c>
      <c r="B45" s="488"/>
      <c r="C45" s="475">
        <v>10.236177445669</v>
      </c>
      <c r="D45" s="473"/>
      <c r="E45" s="475">
        <v>4.1009731077799003</v>
      </c>
      <c r="F45" s="473"/>
      <c r="G45" s="475">
        <v>4.1952916906285003</v>
      </c>
      <c r="H45" s="473"/>
      <c r="I45" s="475">
        <v>22.989563671317999</v>
      </c>
      <c r="J45" s="473"/>
      <c r="K45" s="475">
        <v>2.2473259471828002</v>
      </c>
      <c r="L45" s="473"/>
      <c r="M45" s="475">
        <v>4.6576834782037002</v>
      </c>
      <c r="N45" s="473"/>
      <c r="O45" s="475">
        <v>21.223420069475001</v>
      </c>
      <c r="P45" s="473"/>
      <c r="Q45" s="475">
        <v>20.482411413268999</v>
      </c>
      <c r="R45" s="473"/>
      <c r="S45" s="475">
        <v>7.1117111883956001</v>
      </c>
      <c r="T45" s="473"/>
      <c r="U45" s="473" t="s">
        <v>1672</v>
      </c>
      <c r="V45" s="473">
        <f t="shared" si="0"/>
        <v>28.1284294948615</v>
      </c>
      <c r="W45" s="475">
        <v>9.2285177448752993</v>
      </c>
      <c r="X45" s="473"/>
      <c r="Y45" s="475">
        <v>3.7813069566464002</v>
      </c>
      <c r="Z45" s="473"/>
      <c r="AA45" s="475">
        <v>5.1348989371505001</v>
      </c>
      <c r="AB45" s="473"/>
      <c r="AC45" s="475">
        <v>22.155444287440002</v>
      </c>
      <c r="AD45" s="473"/>
      <c r="AE45" s="475">
        <v>1.8993057688763</v>
      </c>
      <c r="AF45" s="473"/>
      <c r="AG45" s="475">
        <v>3.8249011898179002</v>
      </c>
      <c r="AH45" s="473"/>
      <c r="AI45" s="475">
        <v>21.325208371731001</v>
      </c>
      <c r="AJ45" s="473"/>
      <c r="AK45" s="475">
        <v>19.079990170178998</v>
      </c>
      <c r="AL45" s="473"/>
      <c r="AM45" s="475">
        <v>11.742079826339999</v>
      </c>
      <c r="AN45" s="473"/>
      <c r="AO45" s="489">
        <f t="shared" si="1"/>
        <v>27.049415330425202</v>
      </c>
      <c r="AP45" s="480" t="s">
        <v>1672</v>
      </c>
      <c r="AQ45" s="480">
        <v>28.1284294948615</v>
      </c>
      <c r="AR45" s="480">
        <v>27.049415330425202</v>
      </c>
    </row>
    <row r="46" spans="1:44" x14ac:dyDescent="0.2">
      <c r="A46" s="236" t="s">
        <v>358</v>
      </c>
      <c r="B46" s="488"/>
      <c r="C46" s="475">
        <v>7.6521276794597002</v>
      </c>
      <c r="D46" s="473"/>
      <c r="E46" s="475">
        <v>3.652435060552</v>
      </c>
      <c r="F46" s="473"/>
      <c r="G46" s="475">
        <v>9.5672364985969995</v>
      </c>
      <c r="H46" s="473"/>
      <c r="I46" s="475">
        <v>41.363110530501999</v>
      </c>
      <c r="J46" s="473"/>
      <c r="K46" s="475">
        <v>2.2908198975257998</v>
      </c>
      <c r="L46" s="473"/>
      <c r="M46" s="475">
        <v>6.2815818495619</v>
      </c>
      <c r="N46" s="473"/>
      <c r="O46" s="475">
        <v>17.928625279603001</v>
      </c>
      <c r="P46" s="473"/>
      <c r="Q46" s="475">
        <v>5.2703395938000002</v>
      </c>
      <c r="R46" s="473"/>
      <c r="S46" s="475">
        <v>2.9728736186023998</v>
      </c>
      <c r="T46" s="473"/>
      <c r="U46" s="473" t="s">
        <v>1673</v>
      </c>
      <c r="V46" s="473">
        <f t="shared" si="0"/>
        <v>26.5010270266907</v>
      </c>
      <c r="W46" s="475">
        <v>7.0495196244787</v>
      </c>
      <c r="X46" s="473"/>
      <c r="Y46" s="475">
        <v>4.4143572219167</v>
      </c>
      <c r="Z46" s="473"/>
      <c r="AA46" s="475">
        <v>8.5514158746941007</v>
      </c>
      <c r="AB46" s="473"/>
      <c r="AC46" s="475">
        <v>39.211433669001998</v>
      </c>
      <c r="AD46" s="473"/>
      <c r="AE46" s="475">
        <v>1.6073877058793999</v>
      </c>
      <c r="AF46" s="473"/>
      <c r="AG46" s="475">
        <v>6.2367398184224996</v>
      </c>
      <c r="AH46" s="473"/>
      <c r="AI46" s="475">
        <v>20.786536741470002</v>
      </c>
      <c r="AJ46" s="473"/>
      <c r="AK46" s="475">
        <v>5.9289974063733997</v>
      </c>
      <c r="AL46" s="473"/>
      <c r="AM46" s="475">
        <v>4.0426591398787997</v>
      </c>
      <c r="AN46" s="473"/>
      <c r="AO46" s="489">
        <f t="shared" si="1"/>
        <v>28.630664265771902</v>
      </c>
      <c r="AP46" s="480" t="s">
        <v>1673</v>
      </c>
      <c r="AQ46" s="480">
        <v>26.5010270266907</v>
      </c>
      <c r="AR46" s="480">
        <v>28.630664265771902</v>
      </c>
    </row>
    <row r="47" spans="1:44" x14ac:dyDescent="0.2">
      <c r="A47" s="487" t="s">
        <v>359</v>
      </c>
      <c r="B47" s="488"/>
      <c r="C47" s="475"/>
      <c r="D47" s="473" t="s">
        <v>353</v>
      </c>
      <c r="E47" s="475"/>
      <c r="F47" s="473" t="s">
        <v>353</v>
      </c>
      <c r="G47" s="475"/>
      <c r="H47" s="473" t="s">
        <v>353</v>
      </c>
      <c r="I47" s="475"/>
      <c r="J47" s="473" t="s">
        <v>353</v>
      </c>
      <c r="K47" s="475"/>
      <c r="L47" s="473" t="s">
        <v>353</v>
      </c>
      <c r="M47" s="475"/>
      <c r="N47" s="473" t="s">
        <v>353</v>
      </c>
      <c r="O47" s="475"/>
      <c r="P47" s="473" t="s">
        <v>353</v>
      </c>
      <c r="Q47" s="475"/>
      <c r="R47" s="473" t="s">
        <v>353</v>
      </c>
      <c r="S47" s="475"/>
      <c r="T47" s="473" t="s">
        <v>353</v>
      </c>
      <c r="U47" s="473" t="s">
        <v>1674</v>
      </c>
      <c r="V47" s="473">
        <f t="shared" si="0"/>
        <v>0</v>
      </c>
      <c r="W47" s="475"/>
      <c r="X47" s="473" t="s">
        <v>353</v>
      </c>
      <c r="Y47" s="475"/>
      <c r="Z47" s="473" t="s">
        <v>353</v>
      </c>
      <c r="AA47" s="475"/>
      <c r="AB47" s="473" t="s">
        <v>353</v>
      </c>
      <c r="AC47" s="475"/>
      <c r="AD47" s="473" t="s">
        <v>353</v>
      </c>
      <c r="AE47" s="475"/>
      <c r="AF47" s="473" t="s">
        <v>353</v>
      </c>
      <c r="AG47" s="475"/>
      <c r="AH47" s="473" t="s">
        <v>353</v>
      </c>
      <c r="AI47" s="475"/>
      <c r="AJ47" s="473" t="s">
        <v>353</v>
      </c>
      <c r="AK47" s="475"/>
      <c r="AL47" s="473" t="s">
        <v>353</v>
      </c>
      <c r="AM47" s="475"/>
      <c r="AN47" s="473" t="s">
        <v>353</v>
      </c>
      <c r="AO47" s="489">
        <f t="shared" si="1"/>
        <v>0</v>
      </c>
      <c r="AP47" s="480" t="s">
        <v>1674</v>
      </c>
      <c r="AQ47" s="480">
        <v>0</v>
      </c>
      <c r="AR47" s="480">
        <v>0</v>
      </c>
    </row>
    <row r="48" spans="1:44" x14ac:dyDescent="0.2">
      <c r="A48" s="236" t="s">
        <v>332</v>
      </c>
      <c r="B48" s="488"/>
      <c r="C48" s="475">
        <v>10.517305620173</v>
      </c>
      <c r="D48" s="473"/>
      <c r="E48" s="475">
        <v>9.1235914322829998</v>
      </c>
      <c r="F48" s="473"/>
      <c r="G48" s="475">
        <v>8.9010402505463002</v>
      </c>
      <c r="H48" s="473"/>
      <c r="I48" s="475">
        <v>19.281391297342001</v>
      </c>
      <c r="J48" s="473"/>
      <c r="K48" s="475">
        <v>6.9877042989638003</v>
      </c>
      <c r="L48" s="473"/>
      <c r="M48" s="475">
        <v>6.9363463339475997</v>
      </c>
      <c r="N48" s="473"/>
      <c r="O48" s="475">
        <v>14.649104256669</v>
      </c>
      <c r="P48" s="473"/>
      <c r="Q48" s="475">
        <v>13.220144406513</v>
      </c>
      <c r="R48" s="473"/>
      <c r="S48" s="475">
        <v>6.5446159733340998</v>
      </c>
      <c r="T48" s="473"/>
      <c r="U48" s="473" t="s">
        <v>1675</v>
      </c>
      <c r="V48" s="473">
        <f t="shared" si="0"/>
        <v>28.573154889580401</v>
      </c>
      <c r="W48" s="475">
        <v>9.0980523722918001</v>
      </c>
      <c r="X48" s="473"/>
      <c r="Y48" s="475">
        <v>8.7201808133066994</v>
      </c>
      <c r="Z48" s="473"/>
      <c r="AA48" s="475">
        <v>9.2251867285858005</v>
      </c>
      <c r="AB48" s="473"/>
      <c r="AC48" s="475">
        <v>19.719068387688999</v>
      </c>
      <c r="AD48" s="473"/>
      <c r="AE48" s="475">
        <v>6.4661946215104003</v>
      </c>
      <c r="AF48" s="473"/>
      <c r="AG48" s="475">
        <v>5.2928504582134002</v>
      </c>
      <c r="AH48" s="473"/>
      <c r="AI48" s="475">
        <v>17.763494782194002</v>
      </c>
      <c r="AJ48" s="473"/>
      <c r="AK48" s="475">
        <v>11.899422598132</v>
      </c>
      <c r="AL48" s="473"/>
      <c r="AM48" s="475">
        <v>8.0218247311638002</v>
      </c>
      <c r="AN48" s="473"/>
      <c r="AO48" s="489">
        <f t="shared" si="1"/>
        <v>29.522539861917803</v>
      </c>
      <c r="AP48" s="480" t="s">
        <v>1675</v>
      </c>
      <c r="AQ48" s="480">
        <v>28.573154889580401</v>
      </c>
      <c r="AR48" s="480">
        <v>29.522539861917803</v>
      </c>
    </row>
    <row r="49" spans="1:44" x14ac:dyDescent="0.2">
      <c r="A49" s="487" t="s">
        <v>245</v>
      </c>
      <c r="B49" s="488"/>
      <c r="C49" s="475">
        <v>5.3963705826170001</v>
      </c>
      <c r="D49" s="473"/>
      <c r="E49" s="475">
        <v>9.3259653431573</v>
      </c>
      <c r="F49" s="473"/>
      <c r="G49" s="475">
        <v>9.3746954369139992</v>
      </c>
      <c r="H49" s="473"/>
      <c r="I49" s="475">
        <v>30.126893164142</v>
      </c>
      <c r="J49" s="473"/>
      <c r="K49" s="475">
        <v>5.2355612732198997</v>
      </c>
      <c r="L49" s="473"/>
      <c r="M49" s="475">
        <v>5.6565892832777998</v>
      </c>
      <c r="N49" s="473"/>
      <c r="O49" s="475">
        <v>12.331637526071001</v>
      </c>
      <c r="P49" s="473"/>
      <c r="Q49" s="475">
        <v>18.745492466327999</v>
      </c>
      <c r="R49" s="473"/>
      <c r="S49" s="475">
        <v>2.8896945597723001</v>
      </c>
      <c r="T49" s="473"/>
      <c r="U49" s="473" t="s">
        <v>1676</v>
      </c>
      <c r="V49" s="473">
        <f t="shared" si="0"/>
        <v>23.223788082568703</v>
      </c>
      <c r="W49" s="475">
        <v>5.5096361087279</v>
      </c>
      <c r="X49" s="473"/>
      <c r="Y49" s="475">
        <v>11.938939923413001</v>
      </c>
      <c r="Z49" s="473"/>
      <c r="AA49" s="475">
        <v>9.8788424114336006</v>
      </c>
      <c r="AB49" s="473"/>
      <c r="AC49" s="475">
        <v>29.280796836092001</v>
      </c>
      <c r="AD49" s="473"/>
      <c r="AE49" s="475">
        <v>5.436397497332</v>
      </c>
      <c r="AF49" s="473"/>
      <c r="AG49" s="475">
        <v>4.7490008160874</v>
      </c>
      <c r="AH49" s="473"/>
      <c r="AI49" s="475">
        <v>10.119483563163</v>
      </c>
      <c r="AJ49" s="473"/>
      <c r="AK49" s="475">
        <v>18.891376676640999</v>
      </c>
      <c r="AL49" s="473"/>
      <c r="AM49" s="475">
        <v>3.0822992738915</v>
      </c>
      <c r="AN49" s="473"/>
      <c r="AO49" s="489">
        <f t="shared" si="1"/>
        <v>20.3048818765824</v>
      </c>
      <c r="AP49" s="480" t="s">
        <v>1676</v>
      </c>
      <c r="AQ49" s="480">
        <v>23.223788082568703</v>
      </c>
      <c r="AR49" s="480">
        <v>20.3048818765824</v>
      </c>
    </row>
    <row r="50" spans="1:44" x14ac:dyDescent="0.2">
      <c r="A50" s="236" t="s">
        <v>247</v>
      </c>
      <c r="B50" s="488"/>
      <c r="C50" s="475">
        <v>7.0975435249225001</v>
      </c>
      <c r="D50" s="473"/>
      <c r="E50" s="475">
        <v>13.508227999045999</v>
      </c>
      <c r="F50" s="473"/>
      <c r="G50" s="475">
        <v>6.9496780348199003</v>
      </c>
      <c r="H50" s="473"/>
      <c r="I50" s="475">
        <v>20.796565704746001</v>
      </c>
      <c r="J50" s="473"/>
      <c r="K50" s="475">
        <v>7.1786310517528999</v>
      </c>
      <c r="L50" s="473"/>
      <c r="M50" s="475">
        <v>10.445981397567</v>
      </c>
      <c r="N50" s="473"/>
      <c r="O50" s="475">
        <v>14.490818030050001</v>
      </c>
      <c r="P50" s="473"/>
      <c r="Q50" s="475">
        <v>11.953255425709999</v>
      </c>
      <c r="R50" s="473"/>
      <c r="S50" s="475">
        <v>5.3994753160029001</v>
      </c>
      <c r="T50" s="473"/>
      <c r="U50" s="473" t="s">
        <v>1677</v>
      </c>
      <c r="V50" s="473">
        <f t="shared" si="0"/>
        <v>32.115430479369898</v>
      </c>
      <c r="W50" s="475">
        <v>6.2773614305854002</v>
      </c>
      <c r="X50" s="473"/>
      <c r="Y50" s="475">
        <v>12.747644134451001</v>
      </c>
      <c r="Z50" s="473"/>
      <c r="AA50" s="475">
        <v>7.5610299027973999</v>
      </c>
      <c r="AB50" s="473"/>
      <c r="AC50" s="475">
        <v>21.280700452623002</v>
      </c>
      <c r="AD50" s="473"/>
      <c r="AE50" s="475">
        <v>6.2773614305854002</v>
      </c>
      <c r="AF50" s="473"/>
      <c r="AG50" s="475">
        <v>8.9114788157601996</v>
      </c>
      <c r="AH50" s="473"/>
      <c r="AI50" s="475">
        <v>18.297840765749001</v>
      </c>
      <c r="AJ50" s="473"/>
      <c r="AK50" s="475">
        <v>10.091266602359999</v>
      </c>
      <c r="AL50" s="473"/>
      <c r="AM50" s="475">
        <v>6.4257624100318997</v>
      </c>
      <c r="AN50" s="473"/>
      <c r="AO50" s="489">
        <f t="shared" si="1"/>
        <v>33.4866810120946</v>
      </c>
      <c r="AP50" s="480" t="s">
        <v>1677</v>
      </c>
      <c r="AQ50" s="480">
        <v>32.115430479369898</v>
      </c>
      <c r="AR50" s="480">
        <v>33.4866810120946</v>
      </c>
    </row>
    <row r="51" spans="1:44" x14ac:dyDescent="0.2">
      <c r="A51" s="487" t="s">
        <v>267</v>
      </c>
      <c r="B51" s="488"/>
      <c r="C51" s="475">
        <v>4.9557556319796001</v>
      </c>
      <c r="D51" s="473"/>
      <c r="E51" s="475">
        <v>8.6460064144672995</v>
      </c>
      <c r="F51" s="473"/>
      <c r="G51" s="475">
        <v>4.7239074152788003</v>
      </c>
      <c r="H51" s="473"/>
      <c r="I51" s="475">
        <v>20.510838904130999</v>
      </c>
      <c r="J51" s="473"/>
      <c r="K51" s="475">
        <v>4.3432899261950002</v>
      </c>
      <c r="L51" s="473"/>
      <c r="M51" s="475">
        <v>8.6363460721048</v>
      </c>
      <c r="N51" s="473"/>
      <c r="O51" s="475">
        <v>19.005757564048</v>
      </c>
      <c r="P51" s="473"/>
      <c r="Q51" s="475">
        <v>22.406198075660001</v>
      </c>
      <c r="R51" s="473"/>
      <c r="S51" s="475">
        <v>5.0117856176822997</v>
      </c>
      <c r="T51" s="473"/>
      <c r="U51" s="473" t="s">
        <v>1678</v>
      </c>
      <c r="V51" s="473">
        <f t="shared" si="0"/>
        <v>31.985393562347802</v>
      </c>
      <c r="W51" s="475">
        <v>4.0837985269459001</v>
      </c>
      <c r="X51" s="473"/>
      <c r="Y51" s="475">
        <v>9.0824188652812996</v>
      </c>
      <c r="Z51" s="473"/>
      <c r="AA51" s="475">
        <v>4.7035849977712996</v>
      </c>
      <c r="AB51" s="473"/>
      <c r="AC51" s="475">
        <v>19.735529471696001</v>
      </c>
      <c r="AD51" s="473"/>
      <c r="AE51" s="475">
        <v>4.7906098104556998</v>
      </c>
      <c r="AF51" s="473"/>
      <c r="AG51" s="475">
        <v>8.6472948018594007</v>
      </c>
      <c r="AH51" s="473"/>
      <c r="AI51" s="475">
        <v>19.839534735636001</v>
      </c>
      <c r="AJ51" s="473"/>
      <c r="AK51" s="475">
        <v>22.121282873091999</v>
      </c>
      <c r="AL51" s="473"/>
      <c r="AM51" s="475">
        <v>5.0707872561713003</v>
      </c>
      <c r="AN51" s="473"/>
      <c r="AO51" s="489">
        <f t="shared" si="1"/>
        <v>33.277439347951102</v>
      </c>
      <c r="AP51" s="480" t="s">
        <v>1678</v>
      </c>
      <c r="AQ51" s="480">
        <v>31.985393562347802</v>
      </c>
      <c r="AR51" s="480">
        <v>33.277439347951102</v>
      </c>
    </row>
    <row r="52" spans="1:44" x14ac:dyDescent="0.2">
      <c r="A52" s="236" t="s">
        <v>251</v>
      </c>
      <c r="B52" s="488"/>
      <c r="C52" s="475">
        <v>3.2184911954971001</v>
      </c>
      <c r="D52" s="473"/>
      <c r="E52" s="475">
        <v>13.767690028765999</v>
      </c>
      <c r="F52" s="473"/>
      <c r="G52" s="475">
        <v>8.9957538437876003</v>
      </c>
      <c r="H52" s="473"/>
      <c r="I52" s="475">
        <v>29.666331588363001</v>
      </c>
      <c r="J52" s="473"/>
      <c r="K52" s="475">
        <v>10.804810479345001</v>
      </c>
      <c r="L52" s="473"/>
      <c r="M52" s="475">
        <v>3.3609452504024002</v>
      </c>
      <c r="N52" s="473"/>
      <c r="O52" s="475">
        <v>12.801272931349001</v>
      </c>
      <c r="P52" s="473"/>
      <c r="Q52" s="475">
        <v>12.210766084216001</v>
      </c>
      <c r="R52" s="473"/>
      <c r="S52" s="475">
        <v>4.1259491596491999</v>
      </c>
      <c r="T52" s="473"/>
      <c r="U52" s="473" t="s">
        <v>1679</v>
      </c>
      <c r="V52" s="473">
        <f t="shared" si="0"/>
        <v>26.9670286610964</v>
      </c>
      <c r="W52" s="475"/>
      <c r="X52" s="473" t="s">
        <v>353</v>
      </c>
      <c r="Y52" s="475"/>
      <c r="Z52" s="473" t="s">
        <v>353</v>
      </c>
      <c r="AA52" s="475"/>
      <c r="AB52" s="473" t="s">
        <v>353</v>
      </c>
      <c r="AC52" s="475"/>
      <c r="AD52" s="473" t="s">
        <v>353</v>
      </c>
      <c r="AE52" s="475"/>
      <c r="AF52" s="473" t="s">
        <v>353</v>
      </c>
      <c r="AG52" s="475"/>
      <c r="AH52" s="473" t="s">
        <v>353</v>
      </c>
      <c r="AI52" s="475"/>
      <c r="AJ52" s="473" t="s">
        <v>353</v>
      </c>
      <c r="AK52" s="475"/>
      <c r="AL52" s="473" t="s">
        <v>353</v>
      </c>
      <c r="AM52" s="475"/>
      <c r="AN52" s="473" t="s">
        <v>353</v>
      </c>
      <c r="AO52" s="489">
        <f t="shared" si="1"/>
        <v>0</v>
      </c>
      <c r="AP52" s="480" t="s">
        <v>1679</v>
      </c>
      <c r="AQ52" s="480">
        <v>26.9670286610964</v>
      </c>
      <c r="AR52" s="480">
        <v>0</v>
      </c>
    </row>
    <row r="53" spans="1:44" x14ac:dyDescent="0.2">
      <c r="A53" s="487" t="s">
        <v>246</v>
      </c>
      <c r="B53" s="488"/>
      <c r="C53" s="475">
        <v>8.8211264741802999</v>
      </c>
      <c r="D53" s="473"/>
      <c r="E53" s="475">
        <v>9.5596458439452991</v>
      </c>
      <c r="F53" s="473"/>
      <c r="G53" s="475">
        <v>7.2684711184888</v>
      </c>
      <c r="H53" s="473"/>
      <c r="I53" s="475">
        <v>25.120240140147001</v>
      </c>
      <c r="J53" s="473"/>
      <c r="K53" s="475">
        <v>8.8144728900758</v>
      </c>
      <c r="L53" s="473"/>
      <c r="M53" s="475">
        <v>6.6125008786897999</v>
      </c>
      <c r="N53" s="473"/>
      <c r="O53" s="475">
        <v>22.435478598020001</v>
      </c>
      <c r="P53" s="473"/>
      <c r="Q53" s="475">
        <v>6.9991289028094004</v>
      </c>
      <c r="R53" s="473"/>
      <c r="S53" s="475">
        <v>2.7907275060751999</v>
      </c>
      <c r="T53" s="473"/>
      <c r="U53" s="473" t="s">
        <v>1680</v>
      </c>
      <c r="V53" s="473">
        <f t="shared" si="0"/>
        <v>37.862452366785604</v>
      </c>
      <c r="W53" s="475">
        <v>7.4902231147106004</v>
      </c>
      <c r="X53" s="473" t="s">
        <v>713</v>
      </c>
      <c r="Y53" s="475">
        <v>11.455566424453</v>
      </c>
      <c r="Z53" s="473" t="s">
        <v>713</v>
      </c>
      <c r="AA53" s="475">
        <v>7.6216806206415004</v>
      </c>
      <c r="AB53" s="473" t="s">
        <v>713</v>
      </c>
      <c r="AC53" s="475">
        <v>24.239646616085</v>
      </c>
      <c r="AD53" s="473" t="s">
        <v>713</v>
      </c>
      <c r="AE53" s="475">
        <v>9.8937929321647999</v>
      </c>
      <c r="AF53" s="473" t="s">
        <v>713</v>
      </c>
      <c r="AG53" s="475">
        <v>6.2686352555178999</v>
      </c>
      <c r="AH53" s="473" t="s">
        <v>713</v>
      </c>
      <c r="AI53" s="475">
        <v>23.341684505989001</v>
      </c>
      <c r="AJ53" s="473" t="s">
        <v>713</v>
      </c>
      <c r="AK53" s="475">
        <v>5.7522607468941001</v>
      </c>
      <c r="AL53" s="473" t="s">
        <v>713</v>
      </c>
      <c r="AM53" s="475">
        <v>2.2221643131943001</v>
      </c>
      <c r="AN53" s="473" t="s">
        <v>713</v>
      </c>
      <c r="AO53" s="489">
        <f t="shared" si="1"/>
        <v>39.504112693671701</v>
      </c>
      <c r="AP53" s="480" t="s">
        <v>1680</v>
      </c>
      <c r="AQ53" s="480">
        <v>37.862452366785604</v>
      </c>
      <c r="AR53" s="480">
        <v>39.504112693671701</v>
      </c>
    </row>
    <row r="54" spans="1:44" x14ac:dyDescent="0.2">
      <c r="A54" s="236" t="s">
        <v>249</v>
      </c>
      <c r="B54" s="488"/>
      <c r="C54" s="475">
        <v>6.3161987041036998</v>
      </c>
      <c r="D54" s="473"/>
      <c r="E54" s="475">
        <v>11.602591792657</v>
      </c>
      <c r="F54" s="473"/>
      <c r="G54" s="475">
        <v>14.232397408207</v>
      </c>
      <c r="H54" s="473"/>
      <c r="I54" s="475">
        <v>19.726133909287</v>
      </c>
      <c r="J54" s="473"/>
      <c r="K54" s="475">
        <v>9.9187904967603</v>
      </c>
      <c r="L54" s="473"/>
      <c r="M54" s="475">
        <v>4.4017278617711</v>
      </c>
      <c r="N54" s="473"/>
      <c r="O54" s="475">
        <v>16.165874730022001</v>
      </c>
      <c r="P54" s="473"/>
      <c r="Q54" s="475">
        <v>10.566738660906999</v>
      </c>
      <c r="R54" s="473"/>
      <c r="S54" s="475">
        <v>2.6946004319653998</v>
      </c>
      <c r="T54" s="473"/>
      <c r="U54" s="473" t="s">
        <v>1681</v>
      </c>
      <c r="V54" s="473">
        <f t="shared" si="0"/>
        <v>30.486393088553399</v>
      </c>
      <c r="W54" s="475">
        <v>6.5401695599515</v>
      </c>
      <c r="X54" s="473"/>
      <c r="Y54" s="475">
        <v>13.037724846364</v>
      </c>
      <c r="Z54" s="473"/>
      <c r="AA54" s="475">
        <v>11.846768043780999</v>
      </c>
      <c r="AB54" s="473"/>
      <c r="AC54" s="475">
        <v>18.116673395235999</v>
      </c>
      <c r="AD54" s="473"/>
      <c r="AE54" s="475">
        <v>10.191539945274</v>
      </c>
      <c r="AF54" s="473"/>
      <c r="AG54" s="475">
        <v>3.8352846184901002</v>
      </c>
      <c r="AH54" s="473"/>
      <c r="AI54" s="475">
        <v>21.345265329924</v>
      </c>
      <c r="AJ54" s="473"/>
      <c r="AK54" s="475">
        <v>8.3983761718924992</v>
      </c>
      <c r="AL54" s="473"/>
      <c r="AM54" s="475">
        <v>2.5276992778001999</v>
      </c>
      <c r="AN54" s="473"/>
      <c r="AO54" s="489">
        <f t="shared" si="1"/>
        <v>35.372089893688099</v>
      </c>
      <c r="AP54" s="480" t="s">
        <v>1681</v>
      </c>
      <c r="AQ54" s="480">
        <v>30.486393088553399</v>
      </c>
      <c r="AR54" s="480">
        <v>35.372089893688099</v>
      </c>
    </row>
    <row r="55" spans="1:44" x14ac:dyDescent="0.2">
      <c r="A55" s="487" t="s">
        <v>258</v>
      </c>
      <c r="B55" s="488"/>
      <c r="C55" s="475">
        <v>8.9372017973224995</v>
      </c>
      <c r="D55" s="473"/>
      <c r="E55" s="475">
        <v>9.5857202414959009</v>
      </c>
      <c r="F55" s="473"/>
      <c r="G55" s="475">
        <v>10.539968809351</v>
      </c>
      <c r="H55" s="473"/>
      <c r="I55" s="475">
        <v>24.041505180426999</v>
      </c>
      <c r="J55" s="473"/>
      <c r="K55" s="475">
        <v>3.6610410265120001</v>
      </c>
      <c r="L55" s="473"/>
      <c r="M55" s="475">
        <v>8.6314716736407995</v>
      </c>
      <c r="N55" s="473"/>
      <c r="O55" s="475">
        <v>13.090808023099999</v>
      </c>
      <c r="P55" s="473"/>
      <c r="Q55" s="475">
        <v>11.143708599046001</v>
      </c>
      <c r="R55" s="473"/>
      <c r="S55" s="475">
        <v>6.9468678103238002</v>
      </c>
      <c r="T55" s="473"/>
      <c r="U55" s="473" t="s">
        <v>1682</v>
      </c>
      <c r="V55" s="473">
        <f t="shared" si="0"/>
        <v>25.383320723252801</v>
      </c>
      <c r="W55" s="475">
        <v>11.766447009705001</v>
      </c>
      <c r="X55" s="473"/>
      <c r="Y55" s="475">
        <v>11.126170335405</v>
      </c>
      <c r="Z55" s="473"/>
      <c r="AA55" s="475">
        <v>9.6228443239706998</v>
      </c>
      <c r="AB55" s="473"/>
      <c r="AC55" s="475">
        <v>22.425262108395</v>
      </c>
      <c r="AD55" s="473"/>
      <c r="AE55" s="475">
        <v>4.3495194030316</v>
      </c>
      <c r="AF55" s="473"/>
      <c r="AG55" s="475">
        <v>3.7185898334657002</v>
      </c>
      <c r="AH55" s="473"/>
      <c r="AI55" s="475">
        <v>15.453879827390001</v>
      </c>
      <c r="AJ55" s="473"/>
      <c r="AK55" s="475">
        <v>10.546649841878001</v>
      </c>
      <c r="AL55" s="473"/>
      <c r="AM55" s="475">
        <v>7.3328036640651</v>
      </c>
      <c r="AN55" s="473"/>
      <c r="AO55" s="489">
        <f t="shared" si="1"/>
        <v>23.5219890638873</v>
      </c>
      <c r="AP55" s="480" t="s">
        <v>1682</v>
      </c>
      <c r="AQ55" s="480">
        <v>25.383320723252801</v>
      </c>
      <c r="AR55" s="480">
        <v>23.5219890638873</v>
      </c>
    </row>
    <row r="56" spans="1:44" x14ac:dyDescent="0.2">
      <c r="A56" s="236" t="s">
        <v>269</v>
      </c>
      <c r="B56" s="488"/>
      <c r="C56" s="475">
        <v>13.158346200034</v>
      </c>
      <c r="D56" s="473"/>
      <c r="E56" s="475">
        <v>11.923142906159001</v>
      </c>
      <c r="F56" s="473"/>
      <c r="G56" s="475">
        <v>13.913192657403</v>
      </c>
      <c r="H56" s="473"/>
      <c r="I56" s="475">
        <v>19.265740264196001</v>
      </c>
      <c r="J56" s="473"/>
      <c r="K56" s="475">
        <v>6.0044604563390003</v>
      </c>
      <c r="L56" s="473"/>
      <c r="M56" s="475">
        <v>4.2374335220449</v>
      </c>
      <c r="N56" s="473"/>
      <c r="O56" s="475">
        <v>11.271230056614</v>
      </c>
      <c r="P56" s="473"/>
      <c r="Q56" s="475">
        <v>15.251329559101</v>
      </c>
      <c r="R56" s="473"/>
      <c r="S56" s="475">
        <v>4.0658775090067003</v>
      </c>
      <c r="T56" s="473"/>
      <c r="U56" s="473" t="s">
        <v>1683</v>
      </c>
      <c r="V56" s="473">
        <f t="shared" si="0"/>
        <v>21.513124034997901</v>
      </c>
      <c r="W56" s="475">
        <v>10.899685941252001</v>
      </c>
      <c r="X56" s="473"/>
      <c r="Y56" s="475">
        <v>14.188065767596999</v>
      </c>
      <c r="Z56" s="473"/>
      <c r="AA56" s="475">
        <v>13.929429152040999</v>
      </c>
      <c r="AB56" s="473"/>
      <c r="AC56" s="475">
        <v>23.129503048217</v>
      </c>
      <c r="AD56" s="473"/>
      <c r="AE56" s="475">
        <v>6.4474413449104002</v>
      </c>
      <c r="AF56" s="473"/>
      <c r="AG56" s="475">
        <v>5.6530574542767003</v>
      </c>
      <c r="AH56" s="473"/>
      <c r="AI56" s="475">
        <v>10.234620358396</v>
      </c>
      <c r="AJ56" s="473"/>
      <c r="AK56" s="475">
        <v>11.786440051727</v>
      </c>
      <c r="AL56" s="473"/>
      <c r="AM56" s="475">
        <v>2.6048401995197001</v>
      </c>
      <c r="AN56" s="473"/>
      <c r="AO56" s="489">
        <f t="shared" si="1"/>
        <v>22.335119157583101</v>
      </c>
      <c r="AP56" s="480" t="s">
        <v>1683</v>
      </c>
      <c r="AQ56" s="480">
        <v>21.513124034997901</v>
      </c>
      <c r="AR56" s="480">
        <v>22.335119157583101</v>
      </c>
    </row>
    <row r="57" spans="1:44" x14ac:dyDescent="0.2">
      <c r="A57" s="487" t="s">
        <v>248</v>
      </c>
      <c r="B57" s="488"/>
      <c r="C57" s="475">
        <v>7.4009330376165003</v>
      </c>
      <c r="D57" s="473"/>
      <c r="E57" s="475">
        <v>13.854625310011</v>
      </c>
      <c r="F57" s="473"/>
      <c r="G57" s="475">
        <v>6.4362114739590996</v>
      </c>
      <c r="H57" s="473"/>
      <c r="I57" s="475">
        <v>24.248052529799001</v>
      </c>
      <c r="J57" s="473"/>
      <c r="K57" s="475">
        <v>8.8179702607917001</v>
      </c>
      <c r="L57" s="473"/>
      <c r="M57" s="475">
        <v>6.6416108555758004</v>
      </c>
      <c r="N57" s="473"/>
      <c r="O57" s="475">
        <v>10.46335041353</v>
      </c>
      <c r="P57" s="473"/>
      <c r="Q57" s="475">
        <v>15.507653312065001</v>
      </c>
      <c r="R57" s="473"/>
      <c r="S57" s="475">
        <v>4.5089534464487002</v>
      </c>
      <c r="T57" s="473"/>
      <c r="U57" s="473" t="s">
        <v>1684</v>
      </c>
      <c r="V57" s="473">
        <f t="shared" si="0"/>
        <v>25.9229315298975</v>
      </c>
      <c r="W57" s="475">
        <v>7.3431892362906002</v>
      </c>
      <c r="X57" s="473"/>
      <c r="Y57" s="475">
        <v>15.760090977566</v>
      </c>
      <c r="Z57" s="473"/>
      <c r="AA57" s="475">
        <v>6.3049225361473002</v>
      </c>
      <c r="AB57" s="473"/>
      <c r="AC57" s="475">
        <v>21.413696849754</v>
      </c>
      <c r="AD57" s="473"/>
      <c r="AE57" s="475">
        <v>9.4005228256213993</v>
      </c>
      <c r="AF57" s="473"/>
      <c r="AG57" s="475">
        <v>8.4508706375813993</v>
      </c>
      <c r="AH57" s="473"/>
      <c r="AI57" s="475">
        <v>9.5201524169607996</v>
      </c>
      <c r="AJ57" s="473"/>
      <c r="AK57" s="475">
        <v>14.557887430031</v>
      </c>
      <c r="AL57" s="473"/>
      <c r="AM57" s="475">
        <v>5.4054852382991996</v>
      </c>
      <c r="AN57" s="473"/>
      <c r="AO57" s="489">
        <f t="shared" si="1"/>
        <v>27.371545880163595</v>
      </c>
      <c r="AP57" s="480" t="s">
        <v>1684</v>
      </c>
      <c r="AQ57" s="480">
        <v>25.9229315298975</v>
      </c>
      <c r="AR57" s="480">
        <v>27.371545880163595</v>
      </c>
    </row>
    <row r="58" spans="1:44" x14ac:dyDescent="0.2">
      <c r="A58" s="236" t="s">
        <v>352</v>
      </c>
      <c r="B58" s="488"/>
      <c r="C58" s="475">
        <v>19.228788200859999</v>
      </c>
      <c r="D58" s="473"/>
      <c r="E58" s="475">
        <v>7.4423205847245999</v>
      </c>
      <c r="F58" s="473"/>
      <c r="G58" s="475">
        <v>16.501790473699</v>
      </c>
      <c r="H58" s="473"/>
      <c r="I58" s="475">
        <v>16.176398449891</v>
      </c>
      <c r="J58" s="473"/>
      <c r="K58" s="475">
        <v>8.1364357309875004</v>
      </c>
      <c r="L58" s="473"/>
      <c r="M58" s="475">
        <v>7.8384322317969</v>
      </c>
      <c r="N58" s="473"/>
      <c r="O58" s="475">
        <v>16.619520251156999</v>
      </c>
      <c r="P58" s="473"/>
      <c r="Q58" s="475">
        <v>7.6908612260247997</v>
      </c>
      <c r="R58" s="473"/>
      <c r="S58" s="475">
        <v>5.7229752930999999E-3</v>
      </c>
      <c r="T58" s="473"/>
      <c r="U58" s="473" t="s">
        <v>1685</v>
      </c>
      <c r="V58" s="473">
        <f t="shared" si="0"/>
        <v>32.5943882139414</v>
      </c>
      <c r="W58" s="475">
        <v>19.811280420022999</v>
      </c>
      <c r="X58" s="473"/>
      <c r="Y58" s="475">
        <v>8.5312879448634007</v>
      </c>
      <c r="Z58" s="473"/>
      <c r="AA58" s="475">
        <v>17.739383989192</v>
      </c>
      <c r="AB58" s="473"/>
      <c r="AC58" s="475">
        <v>15.230961298377</v>
      </c>
      <c r="AD58" s="473"/>
      <c r="AE58" s="475">
        <v>6.6637593419185004</v>
      </c>
      <c r="AF58" s="473"/>
      <c r="AG58" s="475">
        <v>4.6025516050143001</v>
      </c>
      <c r="AH58" s="473"/>
      <c r="AI58" s="475">
        <v>19.334137123116999</v>
      </c>
      <c r="AJ58" s="473"/>
      <c r="AK58" s="475">
        <v>7.6804679082653999</v>
      </c>
      <c r="AL58" s="473"/>
      <c r="AM58" s="475">
        <v>0</v>
      </c>
      <c r="AN58" s="473"/>
      <c r="AO58" s="489">
        <f t="shared" si="1"/>
        <v>30.600448070049801</v>
      </c>
      <c r="AP58" s="480" t="s">
        <v>1685</v>
      </c>
      <c r="AQ58" s="480">
        <v>32.5943882139414</v>
      </c>
      <c r="AR58" s="480">
        <v>30.600448070049801</v>
      </c>
    </row>
    <row r="59" spans="1:44" x14ac:dyDescent="0.2">
      <c r="A59" s="487" t="s">
        <v>253</v>
      </c>
      <c r="B59" s="488"/>
      <c r="C59" s="475">
        <v>4.5302727269113001</v>
      </c>
      <c r="D59" s="473"/>
      <c r="E59" s="475">
        <v>19.516137369431998</v>
      </c>
      <c r="F59" s="473"/>
      <c r="G59" s="475">
        <v>15.250281315483001</v>
      </c>
      <c r="H59" s="473"/>
      <c r="I59" s="475">
        <v>15.701777754804001</v>
      </c>
      <c r="J59" s="473"/>
      <c r="K59" s="475">
        <v>11.149039551168</v>
      </c>
      <c r="L59" s="473"/>
      <c r="M59" s="475">
        <v>2.2376012437524002</v>
      </c>
      <c r="N59" s="473"/>
      <c r="O59" s="475">
        <v>17.394839699877</v>
      </c>
      <c r="P59" s="473"/>
      <c r="Q59" s="475">
        <v>8.0786251923482002</v>
      </c>
      <c r="R59" s="473"/>
      <c r="S59" s="475">
        <v>3.6308584197823</v>
      </c>
      <c r="T59" s="473"/>
      <c r="U59" s="473" t="s">
        <v>1686</v>
      </c>
      <c r="V59" s="473">
        <f t="shared" si="0"/>
        <v>30.7814804947974</v>
      </c>
      <c r="W59" s="475"/>
      <c r="X59" s="473" t="s">
        <v>353</v>
      </c>
      <c r="Y59" s="475"/>
      <c r="Z59" s="473" t="s">
        <v>353</v>
      </c>
      <c r="AA59" s="475"/>
      <c r="AB59" s="473" t="s">
        <v>353</v>
      </c>
      <c r="AC59" s="475"/>
      <c r="AD59" s="473" t="s">
        <v>353</v>
      </c>
      <c r="AE59" s="475"/>
      <c r="AF59" s="473" t="s">
        <v>353</v>
      </c>
      <c r="AG59" s="475"/>
      <c r="AH59" s="473" t="s">
        <v>353</v>
      </c>
      <c r="AI59" s="475"/>
      <c r="AJ59" s="473" t="s">
        <v>353</v>
      </c>
      <c r="AK59" s="475"/>
      <c r="AL59" s="473" t="s">
        <v>353</v>
      </c>
      <c r="AM59" s="475"/>
      <c r="AN59" s="473" t="s">
        <v>353</v>
      </c>
      <c r="AO59" s="489">
        <f t="shared" si="1"/>
        <v>0</v>
      </c>
      <c r="AP59" s="480" t="s">
        <v>1686</v>
      </c>
      <c r="AQ59" s="480">
        <v>30.7814804947974</v>
      </c>
      <c r="AR59" s="480">
        <v>0</v>
      </c>
    </row>
    <row r="60" spans="1:44" x14ac:dyDescent="0.2">
      <c r="A60" s="236" t="s">
        <v>281</v>
      </c>
      <c r="B60" s="488">
        <v>2</v>
      </c>
      <c r="C60" s="475">
        <v>8.3721456692912994</v>
      </c>
      <c r="D60" s="473" t="s">
        <v>421</v>
      </c>
      <c r="E60" s="475">
        <v>16.139468503937</v>
      </c>
      <c r="F60" s="473" t="s">
        <v>421</v>
      </c>
      <c r="G60" s="475">
        <v>7.9303149606299002</v>
      </c>
      <c r="H60" s="473" t="s">
        <v>421</v>
      </c>
      <c r="I60" s="475">
        <v>20.225000000000001</v>
      </c>
      <c r="J60" s="473" t="s">
        <v>421</v>
      </c>
      <c r="K60" s="475">
        <v>2.9068897637795001</v>
      </c>
      <c r="L60" s="473" t="s">
        <v>421</v>
      </c>
      <c r="M60" s="475"/>
      <c r="N60" s="473" t="s">
        <v>1687</v>
      </c>
      <c r="O60" s="475">
        <v>17.450295275590999</v>
      </c>
      <c r="P60" s="473" t="s">
        <v>421</v>
      </c>
      <c r="Q60" s="475">
        <v>15.712696850394</v>
      </c>
      <c r="R60" s="473" t="s">
        <v>421</v>
      </c>
      <c r="S60" s="475">
        <v>8.7134842519685005</v>
      </c>
      <c r="T60" s="473" t="s">
        <v>421</v>
      </c>
      <c r="U60" s="473" t="s">
        <v>1688</v>
      </c>
      <c r="V60" s="473">
        <f t="shared" si="0"/>
        <v>20.357185039370499</v>
      </c>
      <c r="W60" s="475">
        <v>9.1081416935709001</v>
      </c>
      <c r="X60" s="473" t="s">
        <v>421</v>
      </c>
      <c r="Y60" s="475">
        <v>15.683017853615</v>
      </c>
      <c r="Z60" s="473" t="s">
        <v>421</v>
      </c>
      <c r="AA60" s="475">
        <v>7.6947765063642999</v>
      </c>
      <c r="AB60" s="473" t="s">
        <v>421</v>
      </c>
      <c r="AC60" s="475">
        <v>19.161970326552002</v>
      </c>
      <c r="AD60" s="473" t="s">
        <v>421</v>
      </c>
      <c r="AE60" s="475">
        <v>3.0082653580101</v>
      </c>
      <c r="AF60" s="473" t="s">
        <v>421</v>
      </c>
      <c r="AG60" s="475"/>
      <c r="AH60" s="473" t="s">
        <v>1687</v>
      </c>
      <c r="AI60" s="475">
        <v>17.247428170818999</v>
      </c>
      <c r="AJ60" s="473" t="s">
        <v>421</v>
      </c>
      <c r="AK60" s="475">
        <v>16.317387340492001</v>
      </c>
      <c r="AL60" s="473" t="s">
        <v>421</v>
      </c>
      <c r="AM60" s="475">
        <v>9.2283960832573992</v>
      </c>
      <c r="AN60" s="473" t="s">
        <v>421</v>
      </c>
      <c r="AO60" s="489">
        <f t="shared" si="1"/>
        <v>20.255693528829099</v>
      </c>
      <c r="AP60" s="480" t="s">
        <v>1688</v>
      </c>
      <c r="AQ60" s="480">
        <v>20.357185039370499</v>
      </c>
      <c r="AR60" s="480">
        <v>20.255693528829099</v>
      </c>
    </row>
    <row r="61" spans="1:44" x14ac:dyDescent="0.2">
      <c r="A61" s="487" t="s">
        <v>360</v>
      </c>
      <c r="B61" s="488"/>
      <c r="C61" s="475">
        <v>6.7107611859598997</v>
      </c>
      <c r="D61" s="473"/>
      <c r="E61" s="475">
        <v>15.971943442482999</v>
      </c>
      <c r="F61" s="473"/>
      <c r="G61" s="475">
        <v>5.5381333649351996</v>
      </c>
      <c r="H61" s="473"/>
      <c r="I61" s="475">
        <v>13.076370423588999</v>
      </c>
      <c r="J61" s="473"/>
      <c r="K61" s="475">
        <v>4.7105093583580997</v>
      </c>
      <c r="L61" s="473"/>
      <c r="M61" s="475">
        <v>5.3636316502854999</v>
      </c>
      <c r="N61" s="473"/>
      <c r="O61" s="475">
        <v>20.713560916355998</v>
      </c>
      <c r="P61" s="473"/>
      <c r="Q61" s="475">
        <v>15.672564864124</v>
      </c>
      <c r="R61" s="473"/>
      <c r="S61" s="475">
        <v>10.684897009918</v>
      </c>
      <c r="T61" s="473"/>
      <c r="U61" s="473" t="s">
        <v>1689</v>
      </c>
      <c r="V61" s="473">
        <f t="shared" si="0"/>
        <v>30.787701924999599</v>
      </c>
      <c r="W61" s="475">
        <v>7.1846501015540003</v>
      </c>
      <c r="X61" s="473"/>
      <c r="Y61" s="475">
        <v>16.086739232422001</v>
      </c>
      <c r="Z61" s="473"/>
      <c r="AA61" s="475">
        <v>5.4829418504128</v>
      </c>
      <c r="AB61" s="473"/>
      <c r="AC61" s="475">
        <v>13.813989812580999</v>
      </c>
      <c r="AD61" s="473"/>
      <c r="AE61" s="475">
        <v>4.7064260924886003</v>
      </c>
      <c r="AF61" s="473"/>
      <c r="AG61" s="475">
        <v>4.8576086154549003</v>
      </c>
      <c r="AH61" s="473"/>
      <c r="AI61" s="475">
        <v>20.600915726183999</v>
      </c>
      <c r="AJ61" s="473"/>
      <c r="AK61" s="475">
        <v>15.105584147829999</v>
      </c>
      <c r="AL61" s="473"/>
      <c r="AM61" s="475">
        <v>10.789364880272</v>
      </c>
      <c r="AN61" s="473"/>
      <c r="AO61" s="489">
        <f t="shared" si="1"/>
        <v>30.164950434127498</v>
      </c>
      <c r="AP61" s="480" t="s">
        <v>1689</v>
      </c>
      <c r="AQ61" s="480">
        <v>30.787701924999599</v>
      </c>
      <c r="AR61" s="480">
        <v>30.164950434127498</v>
      </c>
    </row>
    <row r="62" spans="1:44" x14ac:dyDescent="0.2">
      <c r="A62" s="236" t="s">
        <v>255</v>
      </c>
      <c r="B62" s="488"/>
      <c r="C62" s="475">
        <v>5.4355590326202003</v>
      </c>
      <c r="D62" s="473"/>
      <c r="E62" s="475">
        <v>6.6498860505459003</v>
      </c>
      <c r="F62" s="473"/>
      <c r="G62" s="475">
        <v>7.5478757780877004</v>
      </c>
      <c r="H62" s="473"/>
      <c r="I62" s="475">
        <v>29.939793870540001</v>
      </c>
      <c r="J62" s="473"/>
      <c r="K62" s="475">
        <v>3.0103064730093001</v>
      </c>
      <c r="L62" s="473"/>
      <c r="M62" s="475">
        <v>8.1431341202082006</v>
      </c>
      <c r="N62" s="473"/>
      <c r="O62" s="475">
        <v>14.190958876151999</v>
      </c>
      <c r="P62" s="473"/>
      <c r="Q62" s="475">
        <v>15.646790707167</v>
      </c>
      <c r="R62" s="473"/>
      <c r="S62" s="475">
        <v>7.8608115922310002</v>
      </c>
      <c r="T62" s="473"/>
      <c r="U62" s="473" t="s">
        <v>1690</v>
      </c>
      <c r="V62" s="473">
        <f t="shared" si="0"/>
        <v>25.344399469369499</v>
      </c>
      <c r="W62" s="475">
        <v>6.4488451110272003</v>
      </c>
      <c r="X62" s="473"/>
      <c r="Y62" s="475">
        <v>7.5265126814703001</v>
      </c>
      <c r="Z62" s="473"/>
      <c r="AA62" s="475">
        <v>8.0962350276281008</v>
      </c>
      <c r="AB62" s="473"/>
      <c r="AC62" s="475">
        <v>29.694203246731</v>
      </c>
      <c r="AD62" s="473"/>
      <c r="AE62" s="475">
        <v>3.1437690908467002</v>
      </c>
      <c r="AF62" s="473"/>
      <c r="AG62" s="475">
        <v>6.5758314170984997</v>
      </c>
      <c r="AH62" s="473"/>
      <c r="AI62" s="475">
        <v>17.568727048083002</v>
      </c>
      <c r="AJ62" s="473"/>
      <c r="AK62" s="475">
        <v>12.389744997769</v>
      </c>
      <c r="AL62" s="473"/>
      <c r="AM62" s="475">
        <v>6.8675567148298997</v>
      </c>
      <c r="AN62" s="473"/>
      <c r="AO62" s="489">
        <f t="shared" si="1"/>
        <v>27.2883275560282</v>
      </c>
      <c r="AP62" s="480" t="s">
        <v>1690</v>
      </c>
      <c r="AQ62" s="480">
        <v>25.344399469369499</v>
      </c>
      <c r="AR62" s="480">
        <v>27.2883275560282</v>
      </c>
    </row>
    <row r="63" spans="1:44" x14ac:dyDescent="0.2">
      <c r="A63" s="487" t="s">
        <v>256</v>
      </c>
      <c r="B63" s="488"/>
      <c r="C63" s="475">
        <v>2.9460906332048999</v>
      </c>
      <c r="D63" s="473"/>
      <c r="E63" s="475">
        <v>10.509087189279001</v>
      </c>
      <c r="F63" s="473"/>
      <c r="G63" s="475">
        <v>9.2713199440787992</v>
      </c>
      <c r="H63" s="473"/>
      <c r="I63" s="475">
        <v>28.373171480206</v>
      </c>
      <c r="J63" s="473"/>
      <c r="K63" s="475">
        <v>4.8692331298802998</v>
      </c>
      <c r="L63" s="473"/>
      <c r="M63" s="475">
        <v>6.5059501483275</v>
      </c>
      <c r="N63" s="473"/>
      <c r="O63" s="475">
        <v>16.067105397755999</v>
      </c>
      <c r="P63" s="473"/>
      <c r="Q63" s="475">
        <v>17.308282470079</v>
      </c>
      <c r="R63" s="473"/>
      <c r="S63" s="475">
        <v>1.8788147440925</v>
      </c>
      <c r="T63" s="473"/>
      <c r="U63" s="473" t="s">
        <v>1691</v>
      </c>
      <c r="V63" s="473">
        <f t="shared" si="0"/>
        <v>27.442288675963798</v>
      </c>
      <c r="W63" s="475">
        <v>3.9216692759798</v>
      </c>
      <c r="X63" s="473"/>
      <c r="Y63" s="475">
        <v>9.2087364935965006</v>
      </c>
      <c r="Z63" s="473"/>
      <c r="AA63" s="475">
        <v>10.956548520390999</v>
      </c>
      <c r="AB63" s="473"/>
      <c r="AC63" s="475">
        <v>29.794933655006002</v>
      </c>
      <c r="AD63" s="473"/>
      <c r="AE63" s="475">
        <v>3.9319354259169002</v>
      </c>
      <c r="AF63" s="473"/>
      <c r="AG63" s="475">
        <v>3.7933424017658002</v>
      </c>
      <c r="AH63" s="473"/>
      <c r="AI63" s="475">
        <v>20.919847034366001</v>
      </c>
      <c r="AJ63" s="473"/>
      <c r="AK63" s="475">
        <v>11.521186766933001</v>
      </c>
      <c r="AL63" s="473"/>
      <c r="AM63" s="475">
        <v>2.8668223699406998</v>
      </c>
      <c r="AN63" s="473"/>
      <c r="AO63" s="489">
        <f t="shared" si="1"/>
        <v>28.6451248620487</v>
      </c>
      <c r="AP63" s="480" t="s">
        <v>1691</v>
      </c>
      <c r="AQ63" s="480">
        <v>27.442288675963798</v>
      </c>
      <c r="AR63" s="480">
        <v>28.6451248620487</v>
      </c>
    </row>
    <row r="64" spans="1:44" x14ac:dyDescent="0.2">
      <c r="A64" s="236" t="s">
        <v>257</v>
      </c>
      <c r="B64" s="488"/>
      <c r="C64" s="475">
        <v>11.972891566265</v>
      </c>
      <c r="D64" s="473"/>
      <c r="E64" s="475">
        <v>10.052710843373999</v>
      </c>
      <c r="F64" s="473"/>
      <c r="G64" s="475">
        <v>10.768072289157001</v>
      </c>
      <c r="H64" s="473"/>
      <c r="I64" s="475">
        <v>27.155496987951999</v>
      </c>
      <c r="J64" s="473"/>
      <c r="K64" s="475">
        <v>8.3113704819276997</v>
      </c>
      <c r="L64" s="473"/>
      <c r="M64" s="475">
        <v>9.6762048192770997</v>
      </c>
      <c r="N64" s="473"/>
      <c r="O64" s="475">
        <v>9.4126506024096006</v>
      </c>
      <c r="P64" s="473"/>
      <c r="Q64" s="475">
        <v>10.353915662651</v>
      </c>
      <c r="R64" s="473"/>
      <c r="S64" s="475">
        <v>0.37650602409639</v>
      </c>
      <c r="T64" s="473"/>
      <c r="U64" s="473" t="s">
        <v>1692</v>
      </c>
      <c r="V64" s="473">
        <f t="shared" si="0"/>
        <v>27.400225903614398</v>
      </c>
      <c r="W64" s="475">
        <v>6.0051107325383004</v>
      </c>
      <c r="X64" s="473"/>
      <c r="Y64" s="475">
        <v>12.862010221465001</v>
      </c>
      <c r="Z64" s="473"/>
      <c r="AA64" s="475">
        <v>12.095400340715001</v>
      </c>
      <c r="AB64" s="473"/>
      <c r="AC64" s="475">
        <v>37.223168654174003</v>
      </c>
      <c r="AD64" s="473"/>
      <c r="AE64" s="475">
        <v>4.557069846678</v>
      </c>
      <c r="AF64" s="473"/>
      <c r="AG64" s="475">
        <v>4.7274275979556997</v>
      </c>
      <c r="AH64" s="473"/>
      <c r="AI64" s="475">
        <v>9.3270868824531998</v>
      </c>
      <c r="AJ64" s="473"/>
      <c r="AK64" s="475">
        <v>13.074957410562</v>
      </c>
      <c r="AL64" s="473"/>
      <c r="AM64" s="475">
        <v>0</v>
      </c>
      <c r="AN64" s="473"/>
      <c r="AO64" s="489">
        <f t="shared" si="1"/>
        <v>18.611584327086902</v>
      </c>
      <c r="AP64" s="480" t="s">
        <v>1692</v>
      </c>
      <c r="AQ64" s="480">
        <v>27.400225903614398</v>
      </c>
      <c r="AR64" s="480">
        <v>18.611584327086902</v>
      </c>
    </row>
    <row r="65" spans="1:44" x14ac:dyDescent="0.2">
      <c r="A65" s="487" t="s">
        <v>354</v>
      </c>
      <c r="B65" s="488"/>
      <c r="C65" s="475">
        <v>11.191114428553</v>
      </c>
      <c r="D65" s="473"/>
      <c r="E65" s="475">
        <v>4.0667354436613001</v>
      </c>
      <c r="F65" s="473"/>
      <c r="G65" s="475">
        <v>8.2588446316339006</v>
      </c>
      <c r="H65" s="473"/>
      <c r="I65" s="475">
        <v>33.200131120927999</v>
      </c>
      <c r="J65" s="473"/>
      <c r="K65" s="475">
        <v>2.7217525929730999</v>
      </c>
      <c r="L65" s="473"/>
      <c r="M65" s="475">
        <v>5.3255105414698001</v>
      </c>
      <c r="N65" s="473"/>
      <c r="O65" s="475">
        <v>18.441789545235</v>
      </c>
      <c r="P65" s="473"/>
      <c r="Q65" s="475">
        <v>11.210839330034</v>
      </c>
      <c r="R65" s="473"/>
      <c r="S65" s="475">
        <v>3.3151315537403998</v>
      </c>
      <c r="T65" s="473"/>
      <c r="U65" s="473" t="s">
        <v>1693</v>
      </c>
      <c r="V65" s="473">
        <f t="shared" si="0"/>
        <v>26.489052679677901</v>
      </c>
      <c r="W65" s="475">
        <v>7.7419492816776003</v>
      </c>
      <c r="X65" s="473"/>
      <c r="Y65" s="475">
        <v>4.3019146353851996</v>
      </c>
      <c r="Z65" s="473"/>
      <c r="AA65" s="475">
        <v>9.0754038057455002</v>
      </c>
      <c r="AB65" s="473"/>
      <c r="AC65" s="475">
        <v>31.079649045890001</v>
      </c>
      <c r="AD65" s="473"/>
      <c r="AE65" s="475">
        <v>3.4479476883758999</v>
      </c>
      <c r="AF65" s="473"/>
      <c r="AG65" s="475">
        <v>1.7834285928152001</v>
      </c>
      <c r="AH65" s="473"/>
      <c r="AI65" s="475">
        <v>27.196697908925</v>
      </c>
      <c r="AJ65" s="473"/>
      <c r="AK65" s="475">
        <v>11.61046446349</v>
      </c>
      <c r="AL65" s="473"/>
      <c r="AM65" s="475">
        <v>1.2862970705704</v>
      </c>
      <c r="AN65" s="473"/>
      <c r="AO65" s="489">
        <f t="shared" si="1"/>
        <v>32.428074190116099</v>
      </c>
      <c r="AP65" s="480" t="s">
        <v>1693</v>
      </c>
      <c r="AQ65" s="480">
        <v>26.489052679677901</v>
      </c>
      <c r="AR65" s="480">
        <v>32.428074190116099</v>
      </c>
    </row>
    <row r="66" spans="1:44" x14ac:dyDescent="0.2">
      <c r="A66" s="236" t="s">
        <v>260</v>
      </c>
      <c r="B66" s="488"/>
      <c r="C66" s="475">
        <v>7.3947790066044004</v>
      </c>
      <c r="D66" s="473"/>
      <c r="E66" s="475">
        <v>7.3547227324240998</v>
      </c>
      <c r="F66" s="473"/>
      <c r="G66" s="475">
        <v>14.579018328188001</v>
      </c>
      <c r="H66" s="473"/>
      <c r="I66" s="475">
        <v>28.457540349369001</v>
      </c>
      <c r="J66" s="473"/>
      <c r="K66" s="475">
        <v>6.6464105670405003</v>
      </c>
      <c r="L66" s="473"/>
      <c r="M66" s="475">
        <v>4.5493180663565997</v>
      </c>
      <c r="N66" s="473"/>
      <c r="O66" s="475">
        <v>9.5382781663995999</v>
      </c>
      <c r="P66" s="473"/>
      <c r="Q66" s="475">
        <v>15.426550470905999</v>
      </c>
      <c r="R66" s="473"/>
      <c r="S66" s="475">
        <v>4.9249677595841996</v>
      </c>
      <c r="T66" s="473"/>
      <c r="U66" s="473" t="s">
        <v>1694</v>
      </c>
      <c r="V66" s="473">
        <f t="shared" si="0"/>
        <v>20.734006799796699</v>
      </c>
      <c r="W66" s="475">
        <v>9.7230048006491003</v>
      </c>
      <c r="X66" s="473"/>
      <c r="Y66" s="475">
        <v>8.0461583538056001</v>
      </c>
      <c r="Z66" s="473"/>
      <c r="AA66" s="475">
        <v>12.462530144921001</v>
      </c>
      <c r="AB66" s="473"/>
      <c r="AC66" s="475">
        <v>29.054632739075</v>
      </c>
      <c r="AD66" s="473"/>
      <c r="AE66" s="475">
        <v>5.9653136198696997</v>
      </c>
      <c r="AF66" s="473"/>
      <c r="AG66" s="475">
        <v>3.1018278527801</v>
      </c>
      <c r="AH66" s="473"/>
      <c r="AI66" s="475">
        <v>9.0908066442787003</v>
      </c>
      <c r="AJ66" s="473"/>
      <c r="AK66" s="475">
        <v>15.689445333454</v>
      </c>
      <c r="AL66" s="473"/>
      <c r="AM66" s="475">
        <v>5.7388041199937003</v>
      </c>
      <c r="AN66" s="473"/>
      <c r="AO66" s="489">
        <f t="shared" si="1"/>
        <v>18.157948116928502</v>
      </c>
      <c r="AP66" s="480" t="s">
        <v>1694</v>
      </c>
      <c r="AQ66" s="480">
        <v>20.734006799796699</v>
      </c>
      <c r="AR66" s="480">
        <v>18.157948116928502</v>
      </c>
    </row>
    <row r="67" spans="1:44" x14ac:dyDescent="0.2">
      <c r="A67" s="487" t="s">
        <v>355</v>
      </c>
      <c r="B67" s="488"/>
      <c r="C67" s="475">
        <v>6.9437622706902999</v>
      </c>
      <c r="D67" s="473"/>
      <c r="E67" s="475">
        <v>13.774128246569999</v>
      </c>
      <c r="F67" s="473"/>
      <c r="G67" s="475">
        <v>11.481867680485999</v>
      </c>
      <c r="H67" s="473"/>
      <c r="I67" s="475">
        <v>21.482275633054002</v>
      </c>
      <c r="J67" s="473"/>
      <c r="K67" s="475">
        <v>11.6163410818</v>
      </c>
      <c r="L67" s="473"/>
      <c r="M67" s="475">
        <v>6.2948577086487001</v>
      </c>
      <c r="N67" s="473"/>
      <c r="O67" s="475">
        <v>10.256913259408</v>
      </c>
      <c r="P67" s="473"/>
      <c r="Q67" s="475">
        <v>11.977454909217</v>
      </c>
      <c r="R67" s="473"/>
      <c r="S67" s="475">
        <v>4.0808003113764002</v>
      </c>
      <c r="T67" s="473"/>
      <c r="U67" s="473" t="s">
        <v>1695</v>
      </c>
      <c r="V67" s="473">
        <f t="shared" si="0"/>
        <v>28.168112049856703</v>
      </c>
      <c r="W67" s="475">
        <v>6.5311280156759004</v>
      </c>
      <c r="X67" s="473"/>
      <c r="Y67" s="475">
        <v>13.856409974709001</v>
      </c>
      <c r="Z67" s="473"/>
      <c r="AA67" s="475">
        <v>11.446845304939</v>
      </c>
      <c r="AB67" s="473"/>
      <c r="AC67" s="475">
        <v>23.796145864229999</v>
      </c>
      <c r="AD67" s="473"/>
      <c r="AE67" s="475">
        <v>10.236345291525</v>
      </c>
      <c r="AF67" s="473"/>
      <c r="AG67" s="475">
        <v>7.2550431396728001</v>
      </c>
      <c r="AH67" s="473"/>
      <c r="AI67" s="475">
        <v>8.3003231129453994</v>
      </c>
      <c r="AJ67" s="473"/>
      <c r="AK67" s="475">
        <v>10.629963118191</v>
      </c>
      <c r="AL67" s="473"/>
      <c r="AM67" s="475">
        <v>5.6632442320771998</v>
      </c>
      <c r="AN67" s="473"/>
      <c r="AO67" s="489">
        <f t="shared" si="1"/>
        <v>25.791711544143197</v>
      </c>
      <c r="AP67" s="480" t="s">
        <v>1695</v>
      </c>
      <c r="AQ67" s="480">
        <v>28.168112049856703</v>
      </c>
      <c r="AR67" s="480">
        <v>25.791711544143197</v>
      </c>
    </row>
    <row r="68" spans="1:44" x14ac:dyDescent="0.2">
      <c r="A68" s="236" t="s">
        <v>270</v>
      </c>
      <c r="B68" s="488"/>
      <c r="C68" s="475">
        <v>12.976013009893</v>
      </c>
      <c r="D68" s="473"/>
      <c r="E68" s="475">
        <v>11.443284997967</v>
      </c>
      <c r="F68" s="473"/>
      <c r="G68" s="475">
        <v>13.976148529611001</v>
      </c>
      <c r="H68" s="473"/>
      <c r="I68" s="475">
        <v>17.133757961783001</v>
      </c>
      <c r="J68" s="473"/>
      <c r="K68" s="475">
        <v>5.4777070063693998</v>
      </c>
      <c r="L68" s="473"/>
      <c r="M68" s="475">
        <v>5.7690744003252998</v>
      </c>
      <c r="N68" s="473"/>
      <c r="O68" s="475">
        <v>11.188507927903</v>
      </c>
      <c r="P68" s="473"/>
      <c r="Q68" s="475">
        <v>15.952026019786</v>
      </c>
      <c r="R68" s="473"/>
      <c r="S68" s="475">
        <v>4.9857704295975003</v>
      </c>
      <c r="T68" s="473"/>
      <c r="U68" s="473" t="s">
        <v>1696</v>
      </c>
      <c r="V68" s="473">
        <f t="shared" si="0"/>
        <v>22.435289334597698</v>
      </c>
      <c r="W68" s="475">
        <v>10.498240835319001</v>
      </c>
      <c r="X68" s="473"/>
      <c r="Y68" s="475">
        <v>12.780898876404001</v>
      </c>
      <c r="Z68" s="473"/>
      <c r="AA68" s="475">
        <v>13.310066961752</v>
      </c>
      <c r="AB68" s="473"/>
      <c r="AC68" s="475">
        <v>16.977357848143999</v>
      </c>
      <c r="AD68" s="473"/>
      <c r="AE68" s="475">
        <v>5.9542049710588998</v>
      </c>
      <c r="AF68" s="473"/>
      <c r="AG68" s="475">
        <v>4.1056633753262997</v>
      </c>
      <c r="AH68" s="473"/>
      <c r="AI68" s="475">
        <v>12.244637385087</v>
      </c>
      <c r="AJ68" s="473"/>
      <c r="AK68" s="475">
        <v>14.757121779594</v>
      </c>
      <c r="AL68" s="473"/>
      <c r="AM68" s="475">
        <v>7.6779026217227999</v>
      </c>
      <c r="AN68" s="473"/>
      <c r="AO68" s="489">
        <f t="shared" si="1"/>
        <v>22.304505731472197</v>
      </c>
      <c r="AP68" s="480" t="s">
        <v>1696</v>
      </c>
      <c r="AQ68" s="480">
        <v>22.435289334597698</v>
      </c>
      <c r="AR68" s="480">
        <v>22.304505731472197</v>
      </c>
    </row>
    <row r="69" spans="1:44" x14ac:dyDescent="0.2">
      <c r="A69" s="487" t="s">
        <v>262</v>
      </c>
      <c r="B69" s="488"/>
      <c r="C69" s="475">
        <v>6.6835772452814002</v>
      </c>
      <c r="D69" s="473"/>
      <c r="E69" s="475">
        <v>11.421463276754</v>
      </c>
      <c r="F69" s="473"/>
      <c r="G69" s="475">
        <v>11.806459158759999</v>
      </c>
      <c r="H69" s="473"/>
      <c r="I69" s="475">
        <v>23.021779070844001</v>
      </c>
      <c r="J69" s="473"/>
      <c r="K69" s="475">
        <v>4.6177575695551001</v>
      </c>
      <c r="L69" s="473"/>
      <c r="M69" s="475">
        <v>5.5407730132506998</v>
      </c>
      <c r="N69" s="473"/>
      <c r="O69" s="475">
        <v>15.484875509876</v>
      </c>
      <c r="P69" s="473"/>
      <c r="Q69" s="475">
        <v>10.927060337139</v>
      </c>
      <c r="R69" s="473"/>
      <c r="S69" s="475">
        <v>8.8390668479559</v>
      </c>
      <c r="T69" s="473"/>
      <c r="U69" s="473" t="s">
        <v>1697</v>
      </c>
      <c r="V69" s="473">
        <f t="shared" si="0"/>
        <v>25.643406092681801</v>
      </c>
      <c r="W69" s="475">
        <v>8.8980268412067005</v>
      </c>
      <c r="X69" s="473"/>
      <c r="Y69" s="475">
        <v>10.109643596195999</v>
      </c>
      <c r="Z69" s="473"/>
      <c r="AA69" s="475">
        <v>11.518256776854001</v>
      </c>
      <c r="AB69" s="473"/>
      <c r="AC69" s="475">
        <v>22.714220302345002</v>
      </c>
      <c r="AD69" s="473"/>
      <c r="AE69" s="475">
        <v>5.3096748316657001</v>
      </c>
      <c r="AF69" s="473"/>
      <c r="AG69" s="475">
        <v>4.6711224536881</v>
      </c>
      <c r="AH69" s="473"/>
      <c r="AI69" s="475">
        <v>17.668449691372</v>
      </c>
      <c r="AJ69" s="473"/>
      <c r="AK69" s="475">
        <v>8.8589825045877006</v>
      </c>
      <c r="AL69" s="473"/>
      <c r="AM69" s="475">
        <v>8.7743272838274997</v>
      </c>
      <c r="AN69" s="473"/>
      <c r="AO69" s="489">
        <f t="shared" si="1"/>
        <v>27.649246976725799</v>
      </c>
      <c r="AP69" s="480" t="s">
        <v>1697</v>
      </c>
      <c r="AQ69" s="480">
        <v>25.643406092681801</v>
      </c>
      <c r="AR69" s="480">
        <v>27.649246976725799</v>
      </c>
    </row>
    <row r="70" spans="1:44" x14ac:dyDescent="0.2">
      <c r="A70" s="236" t="s">
        <v>263</v>
      </c>
      <c r="B70" s="488"/>
      <c r="C70" s="475">
        <v>3.6976544477934001</v>
      </c>
      <c r="D70" s="473"/>
      <c r="E70" s="475">
        <v>11.203253127684</v>
      </c>
      <c r="F70" s="473"/>
      <c r="G70" s="475">
        <v>11.760595396454001</v>
      </c>
      <c r="H70" s="473"/>
      <c r="I70" s="475">
        <v>24.163565643468999</v>
      </c>
      <c r="J70" s="473"/>
      <c r="K70" s="475">
        <v>6.3664988465877999</v>
      </c>
      <c r="L70" s="473"/>
      <c r="M70" s="475">
        <v>3.4029870851504</v>
      </c>
      <c r="N70" s="473"/>
      <c r="O70" s="475">
        <v>17.762548620114998</v>
      </c>
      <c r="P70" s="473"/>
      <c r="Q70" s="475">
        <v>12.582296384852</v>
      </c>
      <c r="R70" s="473"/>
      <c r="S70" s="475">
        <v>7.0097156038996999</v>
      </c>
      <c r="T70" s="473"/>
      <c r="U70" s="473" t="s">
        <v>1698</v>
      </c>
      <c r="V70" s="473">
        <f t="shared" si="0"/>
        <v>27.532034551853197</v>
      </c>
      <c r="W70" s="475">
        <v>5.9755813707441998</v>
      </c>
      <c r="X70" s="473"/>
      <c r="Y70" s="475">
        <v>11.491990943524</v>
      </c>
      <c r="Z70" s="473"/>
      <c r="AA70" s="475">
        <v>12.058020694471001</v>
      </c>
      <c r="AB70" s="473"/>
      <c r="AC70" s="475">
        <v>23.590215620304999</v>
      </c>
      <c r="AD70" s="473"/>
      <c r="AE70" s="475">
        <v>6.3532872045535997</v>
      </c>
      <c r="AF70" s="473"/>
      <c r="AG70" s="475">
        <v>1.8229331979093999</v>
      </c>
      <c r="AH70" s="473"/>
      <c r="AI70" s="475">
        <v>16.980892528407001</v>
      </c>
      <c r="AJ70" s="473"/>
      <c r="AK70" s="475">
        <v>13.38263611164</v>
      </c>
      <c r="AL70" s="473"/>
      <c r="AM70" s="475">
        <v>6.5066971370533002</v>
      </c>
      <c r="AN70" s="473"/>
      <c r="AO70" s="489">
        <f t="shared" si="1"/>
        <v>25.157112930869999</v>
      </c>
      <c r="AP70" s="480" t="s">
        <v>1698</v>
      </c>
      <c r="AQ70" s="480">
        <v>27.532034551853197</v>
      </c>
      <c r="AR70" s="480">
        <v>25.157112930869999</v>
      </c>
    </row>
    <row r="71" spans="1:44" x14ac:dyDescent="0.2">
      <c r="A71" s="487" t="s">
        <v>361</v>
      </c>
      <c r="B71" s="488"/>
      <c r="C71" s="475">
        <v>12.980750458787</v>
      </c>
      <c r="D71" s="473"/>
      <c r="E71" s="475">
        <v>7.0106594822536996</v>
      </c>
      <c r="F71" s="473"/>
      <c r="G71" s="475">
        <v>10.503299363555</v>
      </c>
      <c r="H71" s="473"/>
      <c r="I71" s="475">
        <v>18.576002498926002</v>
      </c>
      <c r="J71" s="473"/>
      <c r="K71" s="475">
        <v>5.2360313927608999</v>
      </c>
      <c r="L71" s="473"/>
      <c r="M71" s="475">
        <v>6.2024130256529997</v>
      </c>
      <c r="N71" s="473"/>
      <c r="O71" s="475">
        <v>14.070126117684</v>
      </c>
      <c r="P71" s="473"/>
      <c r="Q71" s="475">
        <v>16.297684588652999</v>
      </c>
      <c r="R71" s="473"/>
      <c r="S71" s="475">
        <v>6.8896177423763003</v>
      </c>
      <c r="T71" s="473"/>
      <c r="U71" s="473" t="s">
        <v>1699</v>
      </c>
      <c r="V71" s="473">
        <f t="shared" si="0"/>
        <v>25.508570536097899</v>
      </c>
      <c r="W71" s="475">
        <v>12.845103606597</v>
      </c>
      <c r="X71" s="473"/>
      <c r="Y71" s="475">
        <v>7.2131939829637997</v>
      </c>
      <c r="Z71" s="473"/>
      <c r="AA71" s="475">
        <v>11.686703316619001</v>
      </c>
      <c r="AB71" s="473"/>
      <c r="AC71" s="475">
        <v>18.691475865402001</v>
      </c>
      <c r="AD71" s="473"/>
      <c r="AE71" s="475">
        <v>6.1378602066091004</v>
      </c>
      <c r="AF71" s="473"/>
      <c r="AG71" s="475">
        <v>4.2484745967497997</v>
      </c>
      <c r="AH71" s="473"/>
      <c r="AI71" s="475">
        <v>14.291971243882999</v>
      </c>
      <c r="AJ71" s="473"/>
      <c r="AK71" s="475">
        <v>16.130006645321</v>
      </c>
      <c r="AL71" s="473"/>
      <c r="AM71" s="475">
        <v>6.4066936506978003</v>
      </c>
      <c r="AN71" s="473"/>
      <c r="AO71" s="489">
        <f t="shared" si="1"/>
        <v>24.678306047241897</v>
      </c>
      <c r="AP71" s="480" t="s">
        <v>1699</v>
      </c>
      <c r="AQ71" s="480">
        <v>25.508570536097899</v>
      </c>
      <c r="AR71" s="480">
        <v>24.678306047241897</v>
      </c>
    </row>
    <row r="72" spans="1:44" x14ac:dyDescent="0.2">
      <c r="A72" s="236" t="s">
        <v>265</v>
      </c>
      <c r="B72" s="488"/>
      <c r="C72" s="475">
        <v>7.9275136681270002</v>
      </c>
      <c r="D72" s="473"/>
      <c r="E72" s="475">
        <v>8.3746696114993</v>
      </c>
      <c r="F72" s="473"/>
      <c r="G72" s="475">
        <v>8.5466526666424993</v>
      </c>
      <c r="H72" s="473"/>
      <c r="I72" s="475">
        <v>20.22520728484</v>
      </c>
      <c r="J72" s="473"/>
      <c r="K72" s="475">
        <v>6.0429414533473</v>
      </c>
      <c r="L72" s="473"/>
      <c r="M72" s="475">
        <v>6.2674245990079003</v>
      </c>
      <c r="N72" s="473"/>
      <c r="O72" s="475">
        <v>18.961584416525</v>
      </c>
      <c r="P72" s="473"/>
      <c r="Q72" s="475">
        <v>11.148122669177001</v>
      </c>
      <c r="R72" s="473"/>
      <c r="S72" s="475">
        <v>9.4391542054382995</v>
      </c>
      <c r="T72" s="473"/>
      <c r="U72" s="473" t="s">
        <v>1699</v>
      </c>
      <c r="V72" s="473">
        <f t="shared" si="0"/>
        <v>31.271950468880199</v>
      </c>
      <c r="W72" s="475">
        <v>8.4176199776785996</v>
      </c>
      <c r="X72" s="473"/>
      <c r="Y72" s="475">
        <v>8.1508091517856993</v>
      </c>
      <c r="Z72" s="473"/>
      <c r="AA72" s="475">
        <v>9.3889508928570997</v>
      </c>
      <c r="AB72" s="473"/>
      <c r="AC72" s="475">
        <v>19.953264508928999</v>
      </c>
      <c r="AD72" s="473"/>
      <c r="AE72" s="475">
        <v>6.4993722098214004</v>
      </c>
      <c r="AF72" s="473"/>
      <c r="AG72" s="475">
        <v>4.9595424107142998</v>
      </c>
      <c r="AH72" s="473"/>
      <c r="AI72" s="475">
        <v>20.612444196428999</v>
      </c>
      <c r="AJ72" s="473"/>
      <c r="AK72" s="475">
        <v>8.3844866071429003</v>
      </c>
      <c r="AL72" s="473"/>
      <c r="AM72" s="475">
        <v>9.3331473214285996</v>
      </c>
      <c r="AN72" s="473"/>
      <c r="AO72" s="489">
        <f t="shared" si="1"/>
        <v>32.071358816964704</v>
      </c>
      <c r="AP72" s="480" t="s">
        <v>1699</v>
      </c>
      <c r="AQ72" s="480">
        <v>31.271950468880199</v>
      </c>
      <c r="AR72" s="480">
        <v>32.071358816964704</v>
      </c>
    </row>
    <row r="73" spans="1:44" x14ac:dyDescent="0.2">
      <c r="A73" s="487" t="s">
        <v>250</v>
      </c>
      <c r="B73" s="488"/>
      <c r="C73" s="475">
        <v>11.697698036561</v>
      </c>
      <c r="D73" s="473"/>
      <c r="E73" s="475">
        <v>10.567968103513</v>
      </c>
      <c r="F73" s="473"/>
      <c r="G73" s="475">
        <v>8.4992101105844995</v>
      </c>
      <c r="H73" s="473"/>
      <c r="I73" s="475">
        <v>20.082374181900001</v>
      </c>
      <c r="J73" s="473"/>
      <c r="K73" s="475">
        <v>5.4346272474235002</v>
      </c>
      <c r="L73" s="473"/>
      <c r="M73" s="475">
        <v>5.9649815692469996</v>
      </c>
      <c r="N73" s="473"/>
      <c r="O73" s="475">
        <v>13.430188821184</v>
      </c>
      <c r="P73" s="473"/>
      <c r="Q73" s="475">
        <v>15.359023546227</v>
      </c>
      <c r="R73" s="473"/>
      <c r="S73" s="475">
        <v>7.8706838185511003</v>
      </c>
      <c r="T73" s="473"/>
      <c r="U73" s="473" t="s">
        <v>1700</v>
      </c>
      <c r="V73" s="473">
        <f t="shared" si="0"/>
        <v>24.829797637854501</v>
      </c>
      <c r="W73" s="475">
        <v>11.02383367377</v>
      </c>
      <c r="X73" s="473"/>
      <c r="Y73" s="475">
        <v>11.544537980096999</v>
      </c>
      <c r="Z73" s="473"/>
      <c r="AA73" s="475">
        <v>8.4630809428768003</v>
      </c>
      <c r="AB73" s="473"/>
      <c r="AC73" s="475">
        <v>20.377580734875998</v>
      </c>
      <c r="AD73" s="473"/>
      <c r="AE73" s="475">
        <v>5.7085832075198004</v>
      </c>
      <c r="AF73" s="473"/>
      <c r="AG73" s="475">
        <v>4.9754371532338002</v>
      </c>
      <c r="AH73" s="473"/>
      <c r="AI73" s="475">
        <v>14.865079624756</v>
      </c>
      <c r="AJ73" s="473"/>
      <c r="AK73" s="475">
        <v>14.238738717684001</v>
      </c>
      <c r="AL73" s="473"/>
      <c r="AM73" s="475">
        <v>7.5216999079185003</v>
      </c>
      <c r="AN73" s="473"/>
      <c r="AO73" s="489">
        <f t="shared" si="1"/>
        <v>25.549099985509599</v>
      </c>
      <c r="AP73" s="480" t="s">
        <v>1700</v>
      </c>
      <c r="AQ73" s="480">
        <v>24.829797637854501</v>
      </c>
      <c r="AR73" s="480">
        <v>25.549099985509599</v>
      </c>
    </row>
    <row r="74" spans="1:44" x14ac:dyDescent="0.2">
      <c r="A74" s="236" t="s">
        <v>268</v>
      </c>
      <c r="B74" s="488"/>
      <c r="C74" s="475">
        <v>10.880518977835999</v>
      </c>
      <c r="D74" s="473"/>
      <c r="E74" s="475">
        <v>12.701259308761999</v>
      </c>
      <c r="F74" s="473"/>
      <c r="G74" s="475">
        <v>11.254425732112001</v>
      </c>
      <c r="H74" s="473"/>
      <c r="I74" s="475">
        <v>16.439097199753999</v>
      </c>
      <c r="J74" s="473"/>
      <c r="K74" s="475">
        <v>5.5332212616465002</v>
      </c>
      <c r="L74" s="473"/>
      <c r="M74" s="475">
        <v>5.7737456848947</v>
      </c>
      <c r="N74" s="473"/>
      <c r="O74" s="475">
        <v>19.107278443313</v>
      </c>
      <c r="P74" s="473"/>
      <c r="Q74" s="475">
        <v>14.877908130135999</v>
      </c>
      <c r="R74" s="473"/>
      <c r="S74" s="475">
        <v>2.6219737114770001</v>
      </c>
      <c r="T74" s="473"/>
      <c r="U74" s="473" t="s">
        <v>1701</v>
      </c>
      <c r="V74" s="473">
        <f t="shared" si="0"/>
        <v>30.414245389854202</v>
      </c>
      <c r="W74" s="475">
        <v>11.974962786268</v>
      </c>
      <c r="X74" s="473"/>
      <c r="Y74" s="475">
        <v>13.097384406291001</v>
      </c>
      <c r="Z74" s="473"/>
      <c r="AA74" s="475">
        <v>11.290784863025999</v>
      </c>
      <c r="AB74" s="473"/>
      <c r="AC74" s="475">
        <v>15.250695734982999</v>
      </c>
      <c r="AD74" s="473"/>
      <c r="AE74" s="475">
        <v>5.2718682680128</v>
      </c>
      <c r="AF74" s="473"/>
      <c r="AG74" s="475">
        <v>4.8447193483667998</v>
      </c>
      <c r="AH74" s="473"/>
      <c r="AI74" s="475">
        <v>18.994258452833002</v>
      </c>
      <c r="AJ74" s="473"/>
      <c r="AK74" s="475">
        <v>15.952440388687</v>
      </c>
      <c r="AL74" s="473"/>
      <c r="AM74" s="475">
        <v>2.3243558095027002</v>
      </c>
      <c r="AN74" s="473"/>
      <c r="AO74" s="489">
        <f t="shared" si="1"/>
        <v>29.110846069212602</v>
      </c>
      <c r="AP74" s="480" t="s">
        <v>1701</v>
      </c>
      <c r="AQ74" s="480">
        <v>30.414245389854202</v>
      </c>
      <c r="AR74" s="480">
        <v>29.110846069212602</v>
      </c>
    </row>
    <row r="75" spans="1:44" x14ac:dyDescent="0.2">
      <c r="A75" s="487" t="s">
        <v>271</v>
      </c>
      <c r="B75" s="488"/>
      <c r="C75" s="475">
        <v>7.6576160096979002</v>
      </c>
      <c r="D75" s="473"/>
      <c r="E75" s="475">
        <v>7.7274735209212997</v>
      </c>
      <c r="F75" s="473"/>
      <c r="G75" s="475">
        <v>7.3627762196813</v>
      </c>
      <c r="H75" s="473"/>
      <c r="I75" s="475">
        <v>27.390308297634</v>
      </c>
      <c r="J75" s="473"/>
      <c r="K75" s="475">
        <v>8.4650866541333993</v>
      </c>
      <c r="L75" s="473"/>
      <c r="M75" s="475">
        <v>3.7640870753331002</v>
      </c>
      <c r="N75" s="473"/>
      <c r="O75" s="475">
        <v>16.072364163096999</v>
      </c>
      <c r="P75" s="473"/>
      <c r="Q75" s="475">
        <v>16.102156337000999</v>
      </c>
      <c r="R75" s="473"/>
      <c r="S75" s="475">
        <v>4.0907736719368</v>
      </c>
      <c r="T75" s="473"/>
      <c r="U75" s="473" t="s">
        <v>1702</v>
      </c>
      <c r="V75" s="473">
        <f t="shared" si="0"/>
        <v>28.301537892563498</v>
      </c>
      <c r="W75" s="475">
        <v>7.8170051899789001</v>
      </c>
      <c r="X75" s="473"/>
      <c r="Y75" s="475">
        <v>8.2900835095363004</v>
      </c>
      <c r="Z75" s="473"/>
      <c r="AA75" s="475">
        <v>6.9498729202708001</v>
      </c>
      <c r="AB75" s="473"/>
      <c r="AC75" s="475">
        <v>28.937869759295999</v>
      </c>
      <c r="AD75" s="473"/>
      <c r="AE75" s="475">
        <v>7.7091476047073</v>
      </c>
      <c r="AF75" s="473"/>
      <c r="AG75" s="475">
        <v>2.9495311932680002</v>
      </c>
      <c r="AH75" s="473"/>
      <c r="AI75" s="475">
        <v>15.474893744259999</v>
      </c>
      <c r="AJ75" s="473"/>
      <c r="AK75" s="475">
        <v>13.628500032037</v>
      </c>
      <c r="AL75" s="473"/>
      <c r="AM75" s="475">
        <v>6.8366758505799003</v>
      </c>
      <c r="AN75" s="473"/>
      <c r="AO75" s="489">
        <f t="shared" si="1"/>
        <v>26.133572542235299</v>
      </c>
      <c r="AP75" s="480" t="s">
        <v>1702</v>
      </c>
      <c r="AQ75" s="480">
        <v>28.301537892563498</v>
      </c>
      <c r="AR75" s="480">
        <v>26.133572542235299</v>
      </c>
    </row>
    <row r="76" spans="1:44" x14ac:dyDescent="0.2">
      <c r="A76" s="236" t="s">
        <v>277</v>
      </c>
      <c r="B76" s="488"/>
      <c r="C76" s="475">
        <v>4.4212289692197002</v>
      </c>
      <c r="D76" s="473"/>
      <c r="E76" s="475">
        <v>13.118919952778</v>
      </c>
      <c r="F76" s="473"/>
      <c r="G76" s="475">
        <v>7.5761592898175003</v>
      </c>
      <c r="H76" s="473"/>
      <c r="I76" s="475">
        <v>27.531179306569999</v>
      </c>
      <c r="J76" s="473"/>
      <c r="K76" s="475">
        <v>2.7148255871471001</v>
      </c>
      <c r="L76" s="473"/>
      <c r="M76" s="475">
        <v>3.3249572953971001</v>
      </c>
      <c r="N76" s="473"/>
      <c r="O76" s="475">
        <v>11.834220401918</v>
      </c>
      <c r="P76" s="473"/>
      <c r="Q76" s="475">
        <v>18.650600502562</v>
      </c>
      <c r="R76" s="473"/>
      <c r="S76" s="475">
        <v>8.0032053184543006</v>
      </c>
      <c r="T76" s="473"/>
      <c r="U76" s="473" t="s">
        <v>1703</v>
      </c>
      <c r="V76" s="473">
        <f t="shared" si="0"/>
        <v>17.874003284462198</v>
      </c>
      <c r="W76" s="475">
        <v>6.4359675428402996</v>
      </c>
      <c r="X76" s="473"/>
      <c r="Y76" s="475">
        <v>13.608302738727</v>
      </c>
      <c r="Z76" s="473"/>
      <c r="AA76" s="475">
        <v>9.0786618255236</v>
      </c>
      <c r="AB76" s="473"/>
      <c r="AC76" s="475">
        <v>36.365917523641002</v>
      </c>
      <c r="AD76" s="473"/>
      <c r="AE76" s="475">
        <v>2.0503026678594001</v>
      </c>
      <c r="AF76" s="473"/>
      <c r="AG76" s="475">
        <v>1.7697988746583999</v>
      </c>
      <c r="AH76" s="473"/>
      <c r="AI76" s="475">
        <v>13.927855783881</v>
      </c>
      <c r="AJ76" s="473"/>
      <c r="AK76" s="475">
        <v>9.5544118784931999</v>
      </c>
      <c r="AL76" s="473"/>
      <c r="AM76" s="475">
        <v>5.0098743988042003</v>
      </c>
      <c r="AN76" s="473"/>
      <c r="AO76" s="489">
        <f t="shared" si="1"/>
        <v>17.747957326398801</v>
      </c>
      <c r="AP76" s="480" t="s">
        <v>1703</v>
      </c>
      <c r="AQ76" s="480">
        <v>17.874003284462198</v>
      </c>
      <c r="AR76" s="480">
        <v>17.747957326398801</v>
      </c>
    </row>
    <row r="77" spans="1:44" x14ac:dyDescent="0.2">
      <c r="A77" s="487" t="s">
        <v>272</v>
      </c>
      <c r="B77" s="488"/>
      <c r="C77" s="475">
        <v>5.6233702806085004</v>
      </c>
      <c r="D77" s="473"/>
      <c r="E77" s="475">
        <v>12.606098584199</v>
      </c>
      <c r="F77" s="473"/>
      <c r="G77" s="475">
        <v>16.187957209118998</v>
      </c>
      <c r="H77" s="473"/>
      <c r="I77" s="475">
        <v>27.085408110450999</v>
      </c>
      <c r="J77" s="473"/>
      <c r="K77" s="475">
        <v>8.4066659135991006</v>
      </c>
      <c r="L77" s="473"/>
      <c r="M77" s="475">
        <v>5.7541123274655996</v>
      </c>
      <c r="N77" s="473"/>
      <c r="O77" s="475">
        <v>8.9609016877501997</v>
      </c>
      <c r="P77" s="473"/>
      <c r="Q77" s="475">
        <v>13.341108365496</v>
      </c>
      <c r="R77" s="473"/>
      <c r="S77" s="475">
        <v>0.20985263189289</v>
      </c>
      <c r="T77" s="473"/>
      <c r="U77" s="473" t="s">
        <v>1704</v>
      </c>
      <c r="V77" s="473">
        <f t="shared" si="0"/>
        <v>23.121679928814899</v>
      </c>
      <c r="W77" s="475">
        <v>7.7534148456908003</v>
      </c>
      <c r="X77" s="473" t="s">
        <v>713</v>
      </c>
      <c r="Y77" s="475">
        <v>15.331873351042001</v>
      </c>
      <c r="Z77" s="473" t="s">
        <v>713</v>
      </c>
      <c r="AA77" s="475">
        <v>11.586003010992</v>
      </c>
      <c r="AB77" s="473" t="s">
        <v>713</v>
      </c>
      <c r="AC77" s="475">
        <v>21.726366553123</v>
      </c>
      <c r="AD77" s="473" t="s">
        <v>713</v>
      </c>
      <c r="AE77" s="475">
        <v>14.489415898619001</v>
      </c>
      <c r="AF77" s="473" t="s">
        <v>713</v>
      </c>
      <c r="AG77" s="475">
        <v>5.9105709018528003</v>
      </c>
      <c r="AH77" s="473" t="s">
        <v>713</v>
      </c>
      <c r="AI77" s="475">
        <v>7.7404178722844001</v>
      </c>
      <c r="AJ77" s="473" t="s">
        <v>713</v>
      </c>
      <c r="AK77" s="475">
        <v>12.952383590371999</v>
      </c>
      <c r="AL77" s="473" t="s">
        <v>713</v>
      </c>
      <c r="AM77" s="475">
        <v>9.7281562795200005E-2</v>
      </c>
      <c r="AN77" s="473" t="s">
        <v>713</v>
      </c>
      <c r="AO77" s="489">
        <f t="shared" si="1"/>
        <v>28.140404672756201</v>
      </c>
      <c r="AP77" s="480" t="s">
        <v>1704</v>
      </c>
      <c r="AQ77" s="480">
        <v>23.121679928814899</v>
      </c>
      <c r="AR77" s="480">
        <v>28.140404672756201</v>
      </c>
    </row>
    <row r="78" spans="1:44" x14ac:dyDescent="0.2">
      <c r="A78" s="236" t="s">
        <v>279</v>
      </c>
      <c r="B78" s="488"/>
      <c r="C78" s="475"/>
      <c r="D78" s="473" t="s">
        <v>353</v>
      </c>
      <c r="E78" s="475"/>
      <c r="F78" s="473" t="s">
        <v>353</v>
      </c>
      <c r="G78" s="475"/>
      <c r="H78" s="473" t="s">
        <v>353</v>
      </c>
      <c r="I78" s="475"/>
      <c r="J78" s="473" t="s">
        <v>353</v>
      </c>
      <c r="K78" s="475"/>
      <c r="L78" s="473" t="s">
        <v>353</v>
      </c>
      <c r="M78" s="475"/>
      <c r="N78" s="473" t="s">
        <v>353</v>
      </c>
      <c r="O78" s="475"/>
      <c r="P78" s="473" t="s">
        <v>353</v>
      </c>
      <c r="Q78" s="475"/>
      <c r="R78" s="473" t="s">
        <v>353</v>
      </c>
      <c r="S78" s="475"/>
      <c r="T78" s="473" t="s">
        <v>353</v>
      </c>
      <c r="U78" s="473" t="s">
        <v>1704</v>
      </c>
      <c r="V78" s="473">
        <f t="shared" si="0"/>
        <v>0</v>
      </c>
      <c r="W78" s="475"/>
      <c r="X78" s="473" t="s">
        <v>353</v>
      </c>
      <c r="Y78" s="475"/>
      <c r="Z78" s="473" t="s">
        <v>353</v>
      </c>
      <c r="AA78" s="475"/>
      <c r="AB78" s="473" t="s">
        <v>353</v>
      </c>
      <c r="AC78" s="475"/>
      <c r="AD78" s="473" t="s">
        <v>353</v>
      </c>
      <c r="AE78" s="475"/>
      <c r="AF78" s="473" t="s">
        <v>353</v>
      </c>
      <c r="AG78" s="475"/>
      <c r="AH78" s="473" t="s">
        <v>353</v>
      </c>
      <c r="AI78" s="475"/>
      <c r="AJ78" s="473" t="s">
        <v>353</v>
      </c>
      <c r="AK78" s="475"/>
      <c r="AL78" s="473" t="s">
        <v>353</v>
      </c>
      <c r="AM78" s="475"/>
      <c r="AN78" s="473" t="s">
        <v>353</v>
      </c>
      <c r="AO78" s="489">
        <f t="shared" si="1"/>
        <v>0</v>
      </c>
      <c r="AP78" s="480" t="s">
        <v>1704</v>
      </c>
      <c r="AQ78" s="480">
        <v>0</v>
      </c>
    </row>
    <row r="79" spans="1:44" x14ac:dyDescent="0.2">
      <c r="A79" s="236"/>
      <c r="B79" s="488"/>
      <c r="C79" s="475"/>
      <c r="D79" s="474"/>
      <c r="E79" s="475"/>
      <c r="F79" s="474"/>
      <c r="G79" s="475"/>
      <c r="H79" s="474"/>
      <c r="I79" s="475"/>
      <c r="J79" s="474"/>
      <c r="K79" s="475"/>
      <c r="L79" s="474"/>
      <c r="M79" s="475"/>
      <c r="N79" s="474"/>
      <c r="O79" s="475"/>
      <c r="P79" s="474"/>
      <c r="Q79" s="475"/>
      <c r="R79" s="474"/>
      <c r="S79" s="475"/>
      <c r="T79" s="474"/>
      <c r="U79" s="474"/>
      <c r="V79" s="473">
        <f t="shared" si="0"/>
        <v>0</v>
      </c>
      <c r="W79" s="475"/>
      <c r="X79" s="474"/>
      <c r="Y79" s="475"/>
      <c r="Z79" s="474"/>
      <c r="AA79" s="475"/>
      <c r="AB79" s="474"/>
      <c r="AC79" s="475"/>
      <c r="AD79" s="474"/>
      <c r="AE79" s="475"/>
      <c r="AF79" s="474"/>
      <c r="AG79" s="475"/>
      <c r="AH79" s="474"/>
      <c r="AI79" s="475"/>
      <c r="AJ79" s="474"/>
      <c r="AK79" s="475"/>
      <c r="AL79" s="474"/>
      <c r="AM79" s="475"/>
      <c r="AN79" s="474"/>
      <c r="AO79" s="489">
        <f t="shared" si="1"/>
        <v>0</v>
      </c>
      <c r="AQ79" s="480">
        <v>0</v>
      </c>
    </row>
    <row r="80" spans="1:44" x14ac:dyDescent="0.2">
      <c r="A80" s="490" t="s">
        <v>424</v>
      </c>
      <c r="B80" s="491"/>
      <c r="C80" s="476">
        <v>8.1702739352649569</v>
      </c>
      <c r="D80" s="492"/>
      <c r="E80" s="476">
        <v>10.388355013667519</v>
      </c>
      <c r="F80" s="492"/>
      <c r="G80" s="476">
        <v>9.8197347558080086</v>
      </c>
      <c r="H80" s="492"/>
      <c r="I80" s="476">
        <v>23.786567189815472</v>
      </c>
      <c r="J80" s="492"/>
      <c r="K80" s="476">
        <v>6.3124176421742364</v>
      </c>
      <c r="L80" s="492"/>
      <c r="M80" s="476">
        <v>5.8821077756971025</v>
      </c>
      <c r="N80" s="492"/>
      <c r="O80" s="476">
        <v>14.902099038955818</v>
      </c>
      <c r="P80" s="492"/>
      <c r="Q80" s="476">
        <v>13.992508729278642</v>
      </c>
      <c r="R80" s="492"/>
      <c r="S80" s="476">
        <v>4.9132011219098386</v>
      </c>
      <c r="T80" s="492"/>
      <c r="U80" s="473" t="s">
        <v>1705</v>
      </c>
      <c r="V80" s="473">
        <f t="shared" si="0"/>
        <v>27.096624456827158</v>
      </c>
      <c r="W80" s="476">
        <v>8.5694671276857477</v>
      </c>
      <c r="X80" s="492"/>
      <c r="Y80" s="476">
        <v>10.763123969366898</v>
      </c>
      <c r="Z80" s="492"/>
      <c r="AA80" s="476">
        <v>9.8308495554523994</v>
      </c>
      <c r="AB80" s="492"/>
      <c r="AC80" s="476">
        <v>23.723264680843712</v>
      </c>
      <c r="AD80" s="492"/>
      <c r="AE80" s="476">
        <v>5.9056304649949789</v>
      </c>
      <c r="AF80" s="492"/>
      <c r="AG80" s="476">
        <v>4.8287702151650249</v>
      </c>
      <c r="AH80" s="492"/>
      <c r="AI80" s="476">
        <v>16.344651203832331</v>
      </c>
      <c r="AJ80" s="492"/>
      <c r="AK80" s="476">
        <v>12.867184116955087</v>
      </c>
      <c r="AL80" s="492"/>
      <c r="AM80" s="476">
        <v>5.3055112393548507</v>
      </c>
      <c r="AN80" s="492"/>
      <c r="AO80" s="489">
        <f t="shared" si="1"/>
        <v>27.079051883992335</v>
      </c>
      <c r="AP80" s="480" t="s">
        <v>1705</v>
      </c>
      <c r="AQ80" s="480">
        <v>27.096624456827158</v>
      </c>
    </row>
    <row r="81" spans="1:43" ht="63.75" x14ac:dyDescent="0.2">
      <c r="A81" s="493" t="s">
        <v>1706</v>
      </c>
      <c r="B81" s="491"/>
      <c r="C81" s="494">
        <v>8.5649316943362468</v>
      </c>
      <c r="D81" s="492"/>
      <c r="E81" s="494">
        <v>10.048238363632677</v>
      </c>
      <c r="F81" s="492"/>
      <c r="G81" s="494">
        <v>9.8166977173208743</v>
      </c>
      <c r="H81" s="492"/>
      <c r="I81" s="494">
        <v>23.639992329188033</v>
      </c>
      <c r="J81" s="492"/>
      <c r="K81" s="494">
        <v>5.8794626168779995</v>
      </c>
      <c r="L81" s="492"/>
      <c r="M81" s="494">
        <v>6.0648621989486227</v>
      </c>
      <c r="N81" s="492"/>
      <c r="O81" s="494">
        <v>15.140861922917768</v>
      </c>
      <c r="P81" s="492"/>
      <c r="Q81" s="494">
        <v>14.017841329714372</v>
      </c>
      <c r="R81" s="492"/>
      <c r="S81" s="494">
        <v>5.0102533887474623</v>
      </c>
      <c r="T81" s="492"/>
      <c r="U81" s="473" t="s">
        <v>1705</v>
      </c>
      <c r="V81" s="473">
        <f t="shared" si="0"/>
        <v>27.08518673874439</v>
      </c>
      <c r="W81" s="494">
        <v>8.5694671276857477</v>
      </c>
      <c r="X81" s="492"/>
      <c r="Y81" s="494">
        <v>10.763123969366898</v>
      </c>
      <c r="Z81" s="492"/>
      <c r="AA81" s="494">
        <v>9.8308495554523994</v>
      </c>
      <c r="AB81" s="492"/>
      <c r="AC81" s="494">
        <v>23.723264680843712</v>
      </c>
      <c r="AD81" s="492"/>
      <c r="AE81" s="494">
        <v>5.9056304649949789</v>
      </c>
      <c r="AF81" s="492"/>
      <c r="AG81" s="494">
        <v>4.8287702151650249</v>
      </c>
      <c r="AH81" s="492"/>
      <c r="AI81" s="494">
        <v>16.344651203832331</v>
      </c>
      <c r="AJ81" s="492"/>
      <c r="AK81" s="494">
        <v>12.867184116955087</v>
      </c>
      <c r="AL81" s="492"/>
      <c r="AM81" s="494">
        <v>5.3055112393548507</v>
      </c>
      <c r="AN81" s="492"/>
      <c r="AO81" s="489">
        <f t="shared" si="1"/>
        <v>27.079051883992335</v>
      </c>
      <c r="AP81" s="480" t="s">
        <v>1705</v>
      </c>
      <c r="AQ81" s="480">
        <v>27.08518673874439</v>
      </c>
    </row>
    <row r="82" spans="1:43" x14ac:dyDescent="0.2">
      <c r="A82" s="490" t="s">
        <v>425</v>
      </c>
      <c r="B82" s="491"/>
      <c r="C82" s="476">
        <v>7.6206875814196318</v>
      </c>
      <c r="D82" s="492"/>
      <c r="E82" s="476">
        <v>10.584569576486885</v>
      </c>
      <c r="F82" s="492"/>
      <c r="G82" s="476">
        <v>9.8132113139680577</v>
      </c>
      <c r="H82" s="492"/>
      <c r="I82" s="476">
        <v>23.405846368512186</v>
      </c>
      <c r="J82" s="492"/>
      <c r="K82" s="476">
        <v>6.5635378991097362</v>
      </c>
      <c r="L82" s="492"/>
      <c r="M82" s="476">
        <v>6.1362687536831633</v>
      </c>
      <c r="N82" s="492"/>
      <c r="O82" s="476">
        <v>15.124652060476693</v>
      </c>
      <c r="P82" s="492"/>
      <c r="Q82" s="476">
        <v>13.70663294802797</v>
      </c>
      <c r="R82" s="492"/>
      <c r="S82" s="476">
        <v>4.992946161325805</v>
      </c>
      <c r="T82" s="492"/>
      <c r="U82" s="473" t="s">
        <v>1707</v>
      </c>
      <c r="V82" s="473">
        <f t="shared" si="0"/>
        <v>27.824458713269593</v>
      </c>
      <c r="W82" s="476">
        <v>8.2081723424503767</v>
      </c>
      <c r="X82" s="492"/>
      <c r="Y82" s="476">
        <v>10.678285447843836</v>
      </c>
      <c r="Z82" s="492"/>
      <c r="AA82" s="476">
        <v>9.7303742817699614</v>
      </c>
      <c r="AB82" s="492"/>
      <c r="AC82" s="476">
        <v>23.377893037525304</v>
      </c>
      <c r="AD82" s="492"/>
      <c r="AE82" s="476">
        <v>6.0380112572805249</v>
      </c>
      <c r="AF82" s="492"/>
      <c r="AG82" s="476">
        <v>5.0371490954768001</v>
      </c>
      <c r="AH82" s="492"/>
      <c r="AI82" s="476">
        <v>16.430758311176731</v>
      </c>
      <c r="AJ82" s="492"/>
      <c r="AK82" s="476">
        <v>13.135908992775947</v>
      </c>
      <c r="AL82" s="492"/>
      <c r="AM82" s="476">
        <v>5.2398871896768808</v>
      </c>
      <c r="AN82" s="492"/>
      <c r="AO82" s="489">
        <f t="shared" si="1"/>
        <v>27.505918663934057</v>
      </c>
      <c r="AP82" s="480" t="s">
        <v>1707</v>
      </c>
      <c r="AQ82" s="480">
        <v>27.824458713269593</v>
      </c>
    </row>
    <row r="83" spans="1:43" x14ac:dyDescent="0.2">
      <c r="A83" s="212"/>
      <c r="B83" s="495"/>
      <c r="C83" s="475"/>
      <c r="D83" s="474"/>
      <c r="E83" s="475"/>
      <c r="F83" s="474"/>
      <c r="G83" s="475"/>
      <c r="H83" s="474"/>
      <c r="I83" s="475"/>
      <c r="J83" s="474"/>
      <c r="K83" s="475"/>
      <c r="L83" s="474"/>
      <c r="M83" s="475"/>
      <c r="N83" s="474"/>
      <c r="O83" s="475"/>
      <c r="P83" s="474"/>
      <c r="Q83" s="475"/>
      <c r="R83" s="474"/>
      <c r="S83" s="475"/>
      <c r="T83" s="474"/>
      <c r="U83" s="474"/>
      <c r="V83" s="474"/>
      <c r="W83" s="475"/>
      <c r="X83" s="474"/>
      <c r="Y83" s="475"/>
      <c r="Z83" s="474"/>
      <c r="AA83" s="475"/>
      <c r="AB83" s="474"/>
      <c r="AC83" s="475"/>
      <c r="AD83" s="474"/>
      <c r="AE83" s="475"/>
      <c r="AF83" s="474"/>
      <c r="AG83" s="475"/>
      <c r="AH83" s="474"/>
      <c r="AI83" s="475"/>
      <c r="AJ83" s="474"/>
      <c r="AK83" s="475"/>
      <c r="AL83" s="474"/>
      <c r="AM83" s="475"/>
      <c r="AN83" s="350"/>
    </row>
    <row r="84" spans="1:43" x14ac:dyDescent="0.2">
      <c r="A84" s="212" t="s">
        <v>364</v>
      </c>
      <c r="B84" s="495"/>
      <c r="C84" s="475"/>
      <c r="D84" s="474"/>
      <c r="E84" s="475"/>
      <c r="F84" s="474"/>
      <c r="G84" s="475"/>
      <c r="H84" s="474"/>
      <c r="I84" s="475"/>
      <c r="J84" s="474"/>
      <c r="K84" s="475"/>
      <c r="L84" s="474"/>
      <c r="M84" s="475"/>
      <c r="N84" s="474"/>
      <c r="O84" s="475"/>
      <c r="P84" s="474"/>
      <c r="Q84" s="475"/>
      <c r="R84" s="474"/>
      <c r="S84" s="475"/>
      <c r="T84" s="474"/>
      <c r="U84" s="474"/>
      <c r="V84" s="474"/>
      <c r="W84" s="475"/>
      <c r="X84" s="474"/>
      <c r="Y84" s="475"/>
      <c r="Z84" s="474"/>
      <c r="AA84" s="475"/>
      <c r="AB84" s="474"/>
      <c r="AC84" s="475"/>
      <c r="AD84" s="474"/>
      <c r="AE84" s="475"/>
      <c r="AF84" s="474"/>
      <c r="AG84" s="475"/>
      <c r="AH84" s="474"/>
      <c r="AI84" s="475"/>
      <c r="AJ84" s="474"/>
      <c r="AK84" s="475"/>
      <c r="AL84" s="474"/>
      <c r="AM84" s="475"/>
      <c r="AN84" s="350"/>
    </row>
    <row r="85" spans="1:43" x14ac:dyDescent="0.2">
      <c r="A85" s="487" t="s">
        <v>365</v>
      </c>
      <c r="B85" s="488"/>
      <c r="C85" s="475"/>
      <c r="D85" s="473" t="s">
        <v>353</v>
      </c>
      <c r="E85" s="475"/>
      <c r="F85" s="473" t="s">
        <v>353</v>
      </c>
      <c r="G85" s="475"/>
      <c r="H85" s="473" t="s">
        <v>353</v>
      </c>
      <c r="I85" s="475"/>
      <c r="J85" s="473" t="s">
        <v>353</v>
      </c>
      <c r="K85" s="475"/>
      <c r="L85" s="473" t="s">
        <v>353</v>
      </c>
      <c r="M85" s="475"/>
      <c r="N85" s="473" t="s">
        <v>353</v>
      </c>
      <c r="O85" s="475"/>
      <c r="P85" s="473" t="s">
        <v>353</v>
      </c>
      <c r="Q85" s="475"/>
      <c r="R85" s="473" t="s">
        <v>353</v>
      </c>
      <c r="S85" s="475"/>
      <c r="T85" s="473" t="s">
        <v>353</v>
      </c>
      <c r="U85" s="473"/>
      <c r="V85" s="473"/>
      <c r="W85" s="473"/>
      <c r="X85" s="473" t="s">
        <v>353</v>
      </c>
      <c r="Y85" s="473"/>
      <c r="Z85" s="473" t="s">
        <v>353</v>
      </c>
      <c r="AA85" s="477"/>
      <c r="AB85" s="473" t="s">
        <v>353</v>
      </c>
      <c r="AC85" s="477"/>
      <c r="AD85" s="473" t="s">
        <v>353</v>
      </c>
      <c r="AE85" s="477"/>
      <c r="AF85" s="473" t="s">
        <v>353</v>
      </c>
      <c r="AG85" s="477" t="s">
        <v>292</v>
      </c>
      <c r="AH85" s="473" t="s">
        <v>353</v>
      </c>
      <c r="AI85" s="477"/>
      <c r="AJ85" s="473" t="s">
        <v>353</v>
      </c>
      <c r="AK85" s="477"/>
      <c r="AL85" s="473" t="s">
        <v>353</v>
      </c>
      <c r="AM85" s="477"/>
      <c r="AN85" s="473" t="s">
        <v>353</v>
      </c>
    </row>
    <row r="86" spans="1:43" x14ac:dyDescent="0.2">
      <c r="A86" s="236" t="s">
        <v>366</v>
      </c>
      <c r="B86" s="488"/>
      <c r="C86" s="475"/>
      <c r="D86" s="473" t="s">
        <v>353</v>
      </c>
      <c r="E86" s="475"/>
      <c r="F86" s="473" t="s">
        <v>353</v>
      </c>
      <c r="G86" s="475"/>
      <c r="H86" s="473" t="s">
        <v>353</v>
      </c>
      <c r="I86" s="475"/>
      <c r="J86" s="473" t="s">
        <v>353</v>
      </c>
      <c r="K86" s="475"/>
      <c r="L86" s="473" t="s">
        <v>353</v>
      </c>
      <c r="M86" s="475"/>
      <c r="N86" s="473" t="s">
        <v>353</v>
      </c>
      <c r="O86" s="475"/>
      <c r="P86" s="473" t="s">
        <v>353</v>
      </c>
      <c r="Q86" s="475"/>
      <c r="R86" s="473" t="s">
        <v>353</v>
      </c>
      <c r="S86" s="475"/>
      <c r="T86" s="473" t="s">
        <v>353</v>
      </c>
      <c r="U86" s="473"/>
      <c r="V86" s="473"/>
      <c r="W86" s="473"/>
      <c r="X86" s="473" t="s">
        <v>353</v>
      </c>
      <c r="Y86" s="473"/>
      <c r="Z86" s="473" t="s">
        <v>353</v>
      </c>
      <c r="AA86" s="477"/>
      <c r="AB86" s="473" t="s">
        <v>353</v>
      </c>
      <c r="AC86" s="477"/>
      <c r="AD86" s="473" t="s">
        <v>353</v>
      </c>
      <c r="AE86" s="477"/>
      <c r="AF86" s="473" t="s">
        <v>353</v>
      </c>
      <c r="AG86" s="477" t="s">
        <v>292</v>
      </c>
      <c r="AH86" s="473" t="s">
        <v>353</v>
      </c>
      <c r="AI86" s="477"/>
      <c r="AJ86" s="473" t="s">
        <v>353</v>
      </c>
      <c r="AK86" s="477"/>
      <c r="AL86" s="473" t="s">
        <v>353</v>
      </c>
      <c r="AM86" s="477"/>
      <c r="AN86" s="473" t="s">
        <v>353</v>
      </c>
    </row>
    <row r="87" spans="1:43" x14ac:dyDescent="0.2">
      <c r="A87" s="487" t="s">
        <v>367</v>
      </c>
      <c r="B87" s="488"/>
      <c r="C87" s="475"/>
      <c r="D87" s="473" t="s">
        <v>353</v>
      </c>
      <c r="E87" s="475"/>
      <c r="F87" s="473" t="s">
        <v>353</v>
      </c>
      <c r="G87" s="475"/>
      <c r="H87" s="473" t="s">
        <v>353</v>
      </c>
      <c r="I87" s="475"/>
      <c r="J87" s="473" t="s">
        <v>353</v>
      </c>
      <c r="K87" s="475"/>
      <c r="L87" s="473" t="s">
        <v>353</v>
      </c>
      <c r="M87" s="475"/>
      <c r="N87" s="473" t="s">
        <v>353</v>
      </c>
      <c r="O87" s="475"/>
      <c r="P87" s="473" t="s">
        <v>353</v>
      </c>
      <c r="Q87" s="475"/>
      <c r="R87" s="473" t="s">
        <v>353</v>
      </c>
      <c r="S87" s="475"/>
      <c r="T87" s="473" t="s">
        <v>353</v>
      </c>
      <c r="U87" s="473"/>
      <c r="V87" s="473"/>
      <c r="W87" s="473"/>
      <c r="X87" s="473" t="s">
        <v>353</v>
      </c>
      <c r="Y87" s="473"/>
      <c r="Z87" s="473" t="s">
        <v>353</v>
      </c>
      <c r="AA87" s="477"/>
      <c r="AB87" s="473" t="s">
        <v>353</v>
      </c>
      <c r="AC87" s="477"/>
      <c r="AD87" s="473" t="s">
        <v>353</v>
      </c>
      <c r="AE87" s="477"/>
      <c r="AF87" s="473" t="s">
        <v>353</v>
      </c>
      <c r="AG87" s="477" t="s">
        <v>292</v>
      </c>
      <c r="AH87" s="473" t="s">
        <v>353</v>
      </c>
      <c r="AI87" s="477"/>
      <c r="AJ87" s="473" t="s">
        <v>353</v>
      </c>
      <c r="AK87" s="477"/>
      <c r="AL87" s="473" t="s">
        <v>353</v>
      </c>
      <c r="AM87" s="477"/>
      <c r="AN87" s="473" t="s">
        <v>353</v>
      </c>
    </row>
    <row r="88" spans="1:43" x14ac:dyDescent="0.2">
      <c r="A88" s="236" t="s">
        <v>368</v>
      </c>
      <c r="B88" s="488"/>
      <c r="C88" s="475"/>
      <c r="D88" s="473" t="s">
        <v>353</v>
      </c>
      <c r="E88" s="475"/>
      <c r="F88" s="473" t="s">
        <v>353</v>
      </c>
      <c r="G88" s="475"/>
      <c r="H88" s="473" t="s">
        <v>353</v>
      </c>
      <c r="I88" s="475"/>
      <c r="J88" s="473" t="s">
        <v>353</v>
      </c>
      <c r="K88" s="475"/>
      <c r="L88" s="473" t="s">
        <v>353</v>
      </c>
      <c r="M88" s="475"/>
      <c r="N88" s="473" t="s">
        <v>353</v>
      </c>
      <c r="O88" s="475"/>
      <c r="P88" s="473" t="s">
        <v>353</v>
      </c>
      <c r="Q88" s="475"/>
      <c r="R88" s="473" t="s">
        <v>353</v>
      </c>
      <c r="S88" s="475"/>
      <c r="T88" s="473" t="s">
        <v>353</v>
      </c>
      <c r="U88" s="473"/>
      <c r="V88" s="473"/>
      <c r="W88" s="473"/>
      <c r="X88" s="473" t="s">
        <v>353</v>
      </c>
      <c r="Y88" s="473"/>
      <c r="Z88" s="473" t="s">
        <v>353</v>
      </c>
      <c r="AA88" s="477"/>
      <c r="AB88" s="473" t="s">
        <v>353</v>
      </c>
      <c r="AC88" s="477"/>
      <c r="AD88" s="473" t="s">
        <v>353</v>
      </c>
      <c r="AE88" s="477"/>
      <c r="AF88" s="473" t="s">
        <v>353</v>
      </c>
      <c r="AG88" s="477" t="s">
        <v>292</v>
      </c>
      <c r="AH88" s="473" t="s">
        <v>353</v>
      </c>
      <c r="AI88" s="477"/>
      <c r="AJ88" s="473" t="s">
        <v>353</v>
      </c>
      <c r="AK88" s="477"/>
      <c r="AL88" s="473" t="s">
        <v>353</v>
      </c>
      <c r="AM88" s="477"/>
      <c r="AN88" s="473" t="s">
        <v>353</v>
      </c>
    </row>
    <row r="89" spans="1:43" x14ac:dyDescent="0.2">
      <c r="A89" s="487" t="s">
        <v>369</v>
      </c>
      <c r="B89" s="488"/>
      <c r="C89" s="475"/>
      <c r="D89" s="473" t="s">
        <v>353</v>
      </c>
      <c r="E89" s="475"/>
      <c r="F89" s="473" t="s">
        <v>353</v>
      </c>
      <c r="G89" s="475"/>
      <c r="H89" s="473" t="s">
        <v>353</v>
      </c>
      <c r="I89" s="475"/>
      <c r="J89" s="473" t="s">
        <v>353</v>
      </c>
      <c r="K89" s="475"/>
      <c r="L89" s="473" t="s">
        <v>353</v>
      </c>
      <c r="M89" s="475"/>
      <c r="N89" s="473" t="s">
        <v>353</v>
      </c>
      <c r="O89" s="475"/>
      <c r="P89" s="473" t="s">
        <v>353</v>
      </c>
      <c r="Q89" s="475"/>
      <c r="R89" s="473" t="s">
        <v>353</v>
      </c>
      <c r="S89" s="475"/>
      <c r="T89" s="473" t="s">
        <v>353</v>
      </c>
      <c r="U89" s="473"/>
      <c r="V89" s="473"/>
      <c r="W89" s="473"/>
      <c r="X89" s="473" t="s">
        <v>353</v>
      </c>
      <c r="Y89" s="473"/>
      <c r="Z89" s="473" t="s">
        <v>353</v>
      </c>
      <c r="AA89" s="477"/>
      <c r="AB89" s="473" t="s">
        <v>353</v>
      </c>
      <c r="AC89" s="477"/>
      <c r="AD89" s="473" t="s">
        <v>353</v>
      </c>
      <c r="AE89" s="477"/>
      <c r="AF89" s="473" t="s">
        <v>353</v>
      </c>
      <c r="AG89" s="477" t="s">
        <v>292</v>
      </c>
      <c r="AH89" s="473" t="s">
        <v>353</v>
      </c>
      <c r="AI89" s="477"/>
      <c r="AJ89" s="473" t="s">
        <v>353</v>
      </c>
      <c r="AK89" s="477"/>
      <c r="AL89" s="473" t="s">
        <v>353</v>
      </c>
      <c r="AM89" s="477"/>
      <c r="AN89" s="473" t="s">
        <v>353</v>
      </c>
    </row>
    <row r="90" spans="1:43" x14ac:dyDescent="0.2">
      <c r="A90" s="236" t="s">
        <v>370</v>
      </c>
      <c r="B90" s="488"/>
      <c r="C90" s="475"/>
      <c r="D90" s="473" t="s">
        <v>353</v>
      </c>
      <c r="E90" s="475"/>
      <c r="F90" s="473" t="s">
        <v>353</v>
      </c>
      <c r="G90" s="475"/>
      <c r="H90" s="473" t="s">
        <v>353</v>
      </c>
      <c r="I90" s="475"/>
      <c r="J90" s="473" t="s">
        <v>353</v>
      </c>
      <c r="K90" s="475"/>
      <c r="L90" s="473" t="s">
        <v>353</v>
      </c>
      <c r="M90" s="475"/>
      <c r="N90" s="473" t="s">
        <v>353</v>
      </c>
      <c r="O90" s="475"/>
      <c r="P90" s="473" t="s">
        <v>353</v>
      </c>
      <c r="Q90" s="475"/>
      <c r="R90" s="473" t="s">
        <v>353</v>
      </c>
      <c r="S90" s="475"/>
      <c r="T90" s="473" t="s">
        <v>353</v>
      </c>
      <c r="U90" s="473"/>
      <c r="V90" s="473"/>
      <c r="W90" s="473"/>
      <c r="X90" s="473" t="s">
        <v>353</v>
      </c>
      <c r="Y90" s="473"/>
      <c r="Z90" s="473" t="s">
        <v>353</v>
      </c>
      <c r="AA90" s="477"/>
      <c r="AB90" s="473" t="s">
        <v>353</v>
      </c>
      <c r="AC90" s="477"/>
      <c r="AD90" s="473" t="s">
        <v>353</v>
      </c>
      <c r="AE90" s="477"/>
      <c r="AF90" s="473" t="s">
        <v>353</v>
      </c>
      <c r="AG90" s="477" t="s">
        <v>292</v>
      </c>
      <c r="AH90" s="473" t="s">
        <v>353</v>
      </c>
      <c r="AI90" s="477"/>
      <c r="AJ90" s="473" t="s">
        <v>353</v>
      </c>
      <c r="AK90" s="477"/>
      <c r="AL90" s="473" t="s">
        <v>353</v>
      </c>
      <c r="AM90" s="477"/>
      <c r="AN90" s="473" t="s">
        <v>353</v>
      </c>
    </row>
    <row r="91" spans="1:43" x14ac:dyDescent="0.2">
      <c r="A91" s="487" t="s">
        <v>371</v>
      </c>
      <c r="B91" s="488"/>
      <c r="C91" s="475"/>
      <c r="D91" s="473" t="s">
        <v>353</v>
      </c>
      <c r="E91" s="475"/>
      <c r="F91" s="473" t="s">
        <v>353</v>
      </c>
      <c r="G91" s="475"/>
      <c r="H91" s="473" t="s">
        <v>353</v>
      </c>
      <c r="I91" s="475"/>
      <c r="J91" s="473" t="s">
        <v>353</v>
      </c>
      <c r="K91" s="475"/>
      <c r="L91" s="473" t="s">
        <v>353</v>
      </c>
      <c r="M91" s="475"/>
      <c r="N91" s="473" t="s">
        <v>353</v>
      </c>
      <c r="O91" s="475"/>
      <c r="P91" s="473" t="s">
        <v>353</v>
      </c>
      <c r="Q91" s="475"/>
      <c r="R91" s="473" t="s">
        <v>353</v>
      </c>
      <c r="S91" s="475"/>
      <c r="T91" s="473" t="s">
        <v>353</v>
      </c>
      <c r="U91" s="473"/>
      <c r="V91" s="473"/>
      <c r="W91" s="473"/>
      <c r="X91" s="473" t="s">
        <v>353</v>
      </c>
      <c r="Y91" s="473"/>
      <c r="Z91" s="473" t="s">
        <v>353</v>
      </c>
      <c r="AA91" s="477"/>
      <c r="AB91" s="473" t="s">
        <v>353</v>
      </c>
      <c r="AC91" s="477"/>
      <c r="AD91" s="473" t="s">
        <v>353</v>
      </c>
      <c r="AE91" s="477"/>
      <c r="AF91" s="473" t="s">
        <v>353</v>
      </c>
      <c r="AG91" s="477" t="s">
        <v>292</v>
      </c>
      <c r="AH91" s="473" t="s">
        <v>353</v>
      </c>
      <c r="AI91" s="477"/>
      <c r="AJ91" s="473" t="s">
        <v>353</v>
      </c>
      <c r="AK91" s="477"/>
      <c r="AL91" s="473" t="s">
        <v>353</v>
      </c>
      <c r="AM91" s="477"/>
      <c r="AN91" s="473" t="s">
        <v>353</v>
      </c>
    </row>
    <row r="92" spans="1:43" x14ac:dyDescent="0.2">
      <c r="A92" s="236"/>
      <c r="B92" s="488"/>
      <c r="C92" s="475"/>
      <c r="D92" s="474"/>
      <c r="E92" s="475"/>
      <c r="F92" s="474"/>
      <c r="G92" s="475"/>
      <c r="H92" s="474"/>
      <c r="I92" s="475"/>
      <c r="J92" s="474"/>
      <c r="K92" s="475"/>
      <c r="L92" s="474"/>
      <c r="M92" s="475"/>
      <c r="N92" s="474"/>
      <c r="O92" s="475"/>
      <c r="P92" s="474"/>
      <c r="Q92" s="475"/>
      <c r="R92" s="474"/>
      <c r="S92" s="475"/>
      <c r="T92" s="474"/>
      <c r="U92" s="474"/>
      <c r="V92" s="474"/>
      <c r="W92" s="475"/>
      <c r="X92" s="474"/>
      <c r="Y92" s="475"/>
      <c r="Z92" s="474"/>
      <c r="AA92" s="475"/>
      <c r="AB92" s="474"/>
      <c r="AC92" s="475"/>
      <c r="AD92" s="474"/>
      <c r="AE92" s="475"/>
      <c r="AF92" s="474"/>
      <c r="AG92" s="475"/>
      <c r="AH92" s="474"/>
      <c r="AI92" s="475"/>
      <c r="AJ92" s="474"/>
      <c r="AK92" s="475"/>
      <c r="AL92" s="474"/>
      <c r="AM92" s="475"/>
      <c r="AN92" s="474"/>
    </row>
    <row r="93" spans="1:43" x14ac:dyDescent="0.2">
      <c r="A93" s="490" t="s">
        <v>426</v>
      </c>
      <c r="B93" s="496"/>
      <c r="C93" s="476"/>
      <c r="D93" s="492" t="s">
        <v>353</v>
      </c>
      <c r="E93" s="476"/>
      <c r="F93" s="492" t="s">
        <v>353</v>
      </c>
      <c r="G93" s="476"/>
      <c r="H93" s="492" t="s">
        <v>353</v>
      </c>
      <c r="I93" s="476"/>
      <c r="J93" s="492" t="s">
        <v>353</v>
      </c>
      <c r="K93" s="476"/>
      <c r="L93" s="492" t="s">
        <v>353</v>
      </c>
      <c r="M93" s="476"/>
      <c r="N93" s="492" t="s">
        <v>353</v>
      </c>
      <c r="O93" s="476"/>
      <c r="P93" s="492" t="s">
        <v>353</v>
      </c>
      <c r="Q93" s="476"/>
      <c r="R93" s="492" t="s">
        <v>353</v>
      </c>
      <c r="S93" s="476"/>
      <c r="T93" s="492" t="s">
        <v>353</v>
      </c>
      <c r="U93" s="492"/>
      <c r="V93" s="492"/>
      <c r="W93" s="476"/>
      <c r="X93" s="492" t="s">
        <v>353</v>
      </c>
      <c r="Y93" s="476"/>
      <c r="Z93" s="492" t="s">
        <v>353</v>
      </c>
      <c r="AA93" s="476"/>
      <c r="AB93" s="492" t="s">
        <v>353</v>
      </c>
      <c r="AC93" s="476"/>
      <c r="AD93" s="492" t="s">
        <v>353</v>
      </c>
      <c r="AE93" s="476"/>
      <c r="AF93" s="492" t="s">
        <v>353</v>
      </c>
      <c r="AG93" s="476" t="s">
        <v>292</v>
      </c>
      <c r="AH93" s="492" t="s">
        <v>353</v>
      </c>
      <c r="AI93" s="476"/>
      <c r="AJ93" s="492" t="s">
        <v>353</v>
      </c>
      <c r="AK93" s="476"/>
      <c r="AL93" s="492" t="s">
        <v>353</v>
      </c>
      <c r="AM93" s="476"/>
      <c r="AN93" s="492" t="s">
        <v>353</v>
      </c>
    </row>
    <row r="94" spans="1:43" x14ac:dyDescent="0.2">
      <c r="A94" s="497" t="s">
        <v>1708</v>
      </c>
      <c r="B94" s="488"/>
      <c r="C94" s="478"/>
      <c r="D94" s="479"/>
      <c r="E94" s="478"/>
      <c r="F94" s="479"/>
      <c r="G94" s="478"/>
      <c r="H94" s="479"/>
      <c r="I94" s="478"/>
      <c r="J94" s="479"/>
      <c r="K94" s="478"/>
      <c r="L94" s="479"/>
      <c r="M94" s="478"/>
      <c r="N94" s="479"/>
      <c r="O94" s="478"/>
      <c r="P94" s="479"/>
      <c r="Q94" s="478"/>
      <c r="R94" s="479"/>
      <c r="S94" s="478"/>
      <c r="T94" s="479"/>
      <c r="U94" s="479"/>
      <c r="V94" s="479"/>
      <c r="W94" s="479"/>
      <c r="X94" s="479"/>
      <c r="Y94" s="473"/>
      <c r="Z94" s="473"/>
      <c r="AB94" s="350"/>
      <c r="AC94" s="481"/>
      <c r="AD94" s="350"/>
      <c r="AF94" s="350"/>
      <c r="AG94" s="481"/>
      <c r="AH94" s="350"/>
      <c r="AJ94" s="350"/>
      <c r="AK94" s="481"/>
      <c r="AL94" s="350"/>
      <c r="AN94" s="350"/>
    </row>
    <row r="95" spans="1:43" x14ac:dyDescent="0.2">
      <c r="A95" s="556" t="s">
        <v>1709</v>
      </c>
      <c r="B95" s="557"/>
      <c r="C95" s="557"/>
      <c r="D95" s="557"/>
      <c r="E95" s="557"/>
      <c r="F95" s="557"/>
      <c r="G95" s="557"/>
      <c r="H95" s="557"/>
      <c r="I95" s="557"/>
      <c r="J95" s="557"/>
      <c r="K95" s="557"/>
      <c r="L95" s="557"/>
      <c r="M95" s="557"/>
      <c r="N95" s="557"/>
      <c r="O95" s="557"/>
      <c r="P95" s="557"/>
      <c r="Q95" s="557"/>
      <c r="R95" s="557"/>
      <c r="S95" s="557"/>
      <c r="T95" s="557"/>
      <c r="U95" s="499"/>
      <c r="V95" s="499"/>
      <c r="W95" s="499"/>
      <c r="X95" s="499"/>
      <c r="Y95" s="350"/>
      <c r="Z95" s="350"/>
      <c r="AB95" s="350"/>
      <c r="AC95" s="500"/>
      <c r="AD95" s="350"/>
      <c r="AF95" s="350"/>
      <c r="AG95" s="500"/>
      <c r="AH95" s="350"/>
      <c r="AJ95" s="350"/>
      <c r="AK95" s="500"/>
      <c r="AL95" s="350"/>
      <c r="AN95" s="350"/>
    </row>
    <row r="96" spans="1:43" x14ac:dyDescent="0.2">
      <c r="A96" s="556" t="s">
        <v>1710</v>
      </c>
      <c r="B96" s="556"/>
      <c r="C96" s="556"/>
      <c r="D96" s="556"/>
      <c r="E96" s="556"/>
      <c r="F96" s="556"/>
      <c r="G96" s="556"/>
      <c r="H96" s="556"/>
      <c r="I96" s="556"/>
      <c r="J96" s="556"/>
      <c r="K96" s="556"/>
      <c r="L96" s="556"/>
      <c r="M96" s="556"/>
      <c r="N96" s="556"/>
      <c r="O96" s="556"/>
      <c r="P96" s="556"/>
      <c r="Q96" s="556"/>
      <c r="R96" s="556"/>
      <c r="S96" s="556"/>
      <c r="T96" s="556"/>
      <c r="U96" s="498"/>
      <c r="V96" s="498"/>
      <c r="W96" s="499"/>
      <c r="X96" s="499"/>
      <c r="Y96" s="350"/>
      <c r="Z96" s="350"/>
      <c r="AB96" s="350"/>
      <c r="AC96" s="500"/>
      <c r="AD96" s="350"/>
      <c r="AF96" s="350"/>
      <c r="AG96" s="500"/>
      <c r="AH96" s="350"/>
      <c r="AJ96" s="350"/>
      <c r="AK96" s="500"/>
      <c r="AL96" s="350"/>
      <c r="AN96" s="350"/>
    </row>
    <row r="97" spans="1:40" x14ac:dyDescent="0.2">
      <c r="A97" s="554" t="s">
        <v>1711</v>
      </c>
      <c r="B97" s="554"/>
      <c r="C97" s="554"/>
      <c r="D97" s="554"/>
      <c r="E97" s="554"/>
      <c r="F97" s="554"/>
      <c r="G97" s="554"/>
      <c r="H97" s="554"/>
      <c r="I97" s="554"/>
      <c r="J97" s="554"/>
      <c r="K97" s="554"/>
      <c r="L97" s="554"/>
      <c r="M97" s="554"/>
      <c r="N97" s="554"/>
      <c r="O97" s="554"/>
      <c r="P97" s="554"/>
      <c r="Q97" s="554"/>
      <c r="R97" s="554"/>
      <c r="S97" s="554"/>
      <c r="T97" s="554"/>
      <c r="U97" s="554"/>
      <c r="V97" s="554"/>
      <c r="W97" s="554"/>
      <c r="X97" s="554"/>
      <c r="Y97" s="350"/>
      <c r="Z97" s="350"/>
      <c r="AB97" s="350"/>
      <c r="AC97" s="500"/>
      <c r="AD97" s="350"/>
      <c r="AF97" s="350"/>
      <c r="AG97" s="500"/>
      <c r="AH97" s="350"/>
      <c r="AJ97" s="350"/>
      <c r="AK97" s="500"/>
      <c r="AL97" s="350"/>
      <c r="AN97" s="350"/>
    </row>
    <row r="98" spans="1:40" x14ac:dyDescent="0.2">
      <c r="A98" s="554" t="s">
        <v>377</v>
      </c>
      <c r="B98" s="554"/>
      <c r="C98" s="554"/>
      <c r="D98" s="554"/>
      <c r="E98" s="554"/>
      <c r="F98" s="554"/>
      <c r="G98" s="554"/>
      <c r="H98" s="554"/>
      <c r="I98" s="554"/>
      <c r="J98" s="554"/>
      <c r="K98" s="554"/>
      <c r="L98" s="554"/>
      <c r="M98" s="554"/>
      <c r="N98" s="554"/>
      <c r="O98" s="554"/>
      <c r="P98" s="554"/>
      <c r="Q98" s="554"/>
      <c r="R98" s="554"/>
      <c r="S98" s="554"/>
      <c r="T98" s="554"/>
      <c r="U98" s="554"/>
      <c r="V98" s="554"/>
      <c r="W98" s="554"/>
      <c r="X98" s="554"/>
      <c r="Y98" s="554"/>
      <c r="Z98" s="554"/>
      <c r="AA98" s="554"/>
      <c r="AB98" s="554"/>
      <c r="AC98" s="554"/>
      <c r="AD98" s="554"/>
      <c r="AF98" s="350"/>
      <c r="AG98" s="500"/>
      <c r="AH98" s="350"/>
      <c r="AJ98" s="350"/>
      <c r="AK98" s="500"/>
      <c r="AL98" s="350"/>
      <c r="AN98" s="350"/>
    </row>
    <row r="99" spans="1:40" x14ac:dyDescent="0.2">
      <c r="A99" s="501" t="s">
        <v>1712</v>
      </c>
      <c r="B99" s="502"/>
      <c r="C99" s="503"/>
      <c r="D99" s="504"/>
      <c r="E99" s="503"/>
      <c r="F99" s="504"/>
      <c r="G99" s="503"/>
      <c r="H99" s="504"/>
      <c r="I99" s="503"/>
      <c r="J99" s="504"/>
      <c r="K99" s="503"/>
      <c r="L99" s="504"/>
      <c r="M99" s="503"/>
      <c r="N99" s="504"/>
      <c r="O99" s="505"/>
      <c r="P99" s="499"/>
      <c r="Q99" s="505"/>
      <c r="R99" s="499"/>
      <c r="S99" s="505"/>
      <c r="T99" s="499"/>
      <c r="U99" s="499"/>
      <c r="V99" s="499"/>
      <c r="W99" s="499"/>
      <c r="X99" s="499"/>
      <c r="Y99" s="350"/>
      <c r="Z99" s="350"/>
      <c r="AB99" s="350"/>
      <c r="AC99" s="506"/>
      <c r="AD99" s="350"/>
      <c r="AF99" s="350"/>
      <c r="AG99" s="506"/>
      <c r="AH99" s="350"/>
      <c r="AJ99" s="350"/>
      <c r="AK99" s="506"/>
      <c r="AL99" s="350"/>
      <c r="AN99" s="350"/>
    </row>
  </sheetData>
  <mergeCells count="24">
    <mergeCell ref="C37:T37"/>
    <mergeCell ref="W37:AN37"/>
    <mergeCell ref="C38:D39"/>
    <mergeCell ref="E38:F39"/>
    <mergeCell ref="G38:H39"/>
    <mergeCell ref="I38:J39"/>
    <mergeCell ref="K38:L39"/>
    <mergeCell ref="M38:N39"/>
    <mergeCell ref="O38:P39"/>
    <mergeCell ref="Q38:R39"/>
    <mergeCell ref="AI38:AJ39"/>
    <mergeCell ref="AK38:AL39"/>
    <mergeCell ref="AM38:AN39"/>
    <mergeCell ref="S38:T39"/>
    <mergeCell ref="W38:X39"/>
    <mergeCell ref="Y38:Z39"/>
    <mergeCell ref="A97:X97"/>
    <mergeCell ref="A98:AD98"/>
    <mergeCell ref="AG38:AH39"/>
    <mergeCell ref="AA38:AB39"/>
    <mergeCell ref="AC38:AD39"/>
    <mergeCell ref="AE38:AF39"/>
    <mergeCell ref="A95:T95"/>
    <mergeCell ref="A96:T96"/>
  </mergeCell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1BF7-8A98-4460-AC87-003CFD9FD168}">
  <dimension ref="A1:K71"/>
  <sheetViews>
    <sheetView workbookViewId="0"/>
  </sheetViews>
  <sheetFormatPr defaultColWidth="9.140625" defaultRowHeight="12.75" x14ac:dyDescent="0.2"/>
  <cols>
    <col min="1" max="1" width="31.140625" style="507" customWidth="1"/>
    <col min="2" max="2" width="11.5703125" style="507" customWidth="1"/>
    <col min="3" max="3" width="13" style="507" bestFit="1" customWidth="1"/>
    <col min="4" max="4" width="11" style="507" bestFit="1" customWidth="1"/>
    <col min="5" max="5" width="14.140625" style="507" bestFit="1" customWidth="1"/>
    <col min="6" max="7" width="11" style="507" bestFit="1" customWidth="1"/>
    <col min="8" max="8" width="16.85546875" style="507" customWidth="1"/>
    <col min="9" max="10" width="13" style="507" bestFit="1" customWidth="1"/>
    <col min="11" max="15" width="9.140625" style="507"/>
    <col min="16" max="16" width="10.85546875" style="507" customWidth="1"/>
    <col min="17" max="17" width="10.28515625" style="507" customWidth="1"/>
    <col min="18" max="18" width="11" style="507" bestFit="1" customWidth="1"/>
    <col min="19" max="19" width="11.140625" style="507" bestFit="1" customWidth="1"/>
    <col min="20" max="20" width="11.42578125" style="507" customWidth="1"/>
    <col min="21" max="16384" width="9.140625" style="507"/>
  </cols>
  <sheetData>
    <row r="1" spans="2:7" x14ac:dyDescent="0.2">
      <c r="B1" s="515" t="s">
        <v>79</v>
      </c>
    </row>
    <row r="2" spans="2:7" x14ac:dyDescent="0.2">
      <c r="B2" s="507" t="s">
        <v>83</v>
      </c>
      <c r="C2" s="507" t="s">
        <v>1713</v>
      </c>
    </row>
    <row r="4" spans="2:7" x14ac:dyDescent="0.2">
      <c r="B4" s="517"/>
      <c r="C4" s="517">
        <v>2019</v>
      </c>
      <c r="D4" s="517">
        <v>2020</v>
      </c>
      <c r="E4" s="517">
        <v>2021</v>
      </c>
      <c r="F4" s="517">
        <v>2022</v>
      </c>
      <c r="G4" s="517">
        <v>2023</v>
      </c>
    </row>
    <row r="5" spans="2:7" x14ac:dyDescent="0.2">
      <c r="B5" s="507" t="s">
        <v>1714</v>
      </c>
      <c r="C5" s="508">
        <v>314000</v>
      </c>
      <c r="D5" s="508">
        <v>229800</v>
      </c>
      <c r="E5" s="508">
        <v>330810</v>
      </c>
      <c r="F5" s="508">
        <v>292653</v>
      </c>
      <c r="G5" s="508">
        <v>183318.1</v>
      </c>
    </row>
    <row r="6" spans="2:7" x14ac:dyDescent="0.2">
      <c r="B6" s="507" t="s">
        <v>1715</v>
      </c>
      <c r="C6" s="508">
        <v>387280</v>
      </c>
      <c r="D6" s="508">
        <v>386600</v>
      </c>
      <c r="E6" s="508">
        <v>384430</v>
      </c>
      <c r="F6" s="508">
        <v>365948</v>
      </c>
      <c r="G6" s="508">
        <v>600000</v>
      </c>
    </row>
    <row r="7" spans="2:7" x14ac:dyDescent="0.2">
      <c r="B7" s="507" t="s">
        <v>1716</v>
      </c>
      <c r="C7" s="508">
        <f>152000+I48</f>
        <v>204400</v>
      </c>
      <c r="D7" s="508">
        <v>177200</v>
      </c>
      <c r="E7" s="508">
        <v>119630</v>
      </c>
      <c r="F7" s="508">
        <v>120198</v>
      </c>
      <c r="G7" s="508">
        <v>108318.5</v>
      </c>
    </row>
    <row r="8" spans="2:7" x14ac:dyDescent="0.2">
      <c r="B8" s="507" t="s">
        <v>1717</v>
      </c>
      <c r="C8" s="508">
        <v>110000</v>
      </c>
      <c r="D8" s="508">
        <v>112000</v>
      </c>
      <c r="E8" s="508">
        <v>50630</v>
      </c>
      <c r="F8" s="508">
        <v>47552</v>
      </c>
      <c r="G8" s="508">
        <v>49663.6</v>
      </c>
    </row>
    <row r="9" spans="2:7" x14ac:dyDescent="0.2">
      <c r="B9" s="507" t="s">
        <v>1718</v>
      </c>
      <c r="C9" s="510">
        <f>SUM(C5:C8)/1000000</f>
        <v>1.0156799999999999</v>
      </c>
      <c r="D9" s="510">
        <f t="shared" ref="D9:G9" si="0">SUM(D5:D8)/1000000</f>
        <v>0.90559999999999996</v>
      </c>
      <c r="E9" s="510">
        <f t="shared" si="0"/>
        <v>0.88549999999999995</v>
      </c>
      <c r="F9" s="510">
        <f t="shared" si="0"/>
        <v>0.82635099999999995</v>
      </c>
      <c r="G9" s="510">
        <f t="shared" si="0"/>
        <v>0.94130019999999992</v>
      </c>
    </row>
    <row r="20" spans="1:11" x14ac:dyDescent="0.2">
      <c r="A20" s="507" t="s">
        <v>1719</v>
      </c>
      <c r="B20" s="265" t="s">
        <v>233</v>
      </c>
    </row>
    <row r="21" spans="1:11" x14ac:dyDescent="0.2">
      <c r="B21" s="507" t="s">
        <v>1720</v>
      </c>
      <c r="C21" s="507" t="s">
        <v>1721</v>
      </c>
      <c r="I21" s="508">
        <v>183318.1</v>
      </c>
    </row>
    <row r="22" spans="1:11" x14ac:dyDescent="0.2">
      <c r="B22" s="507" t="s">
        <v>1722</v>
      </c>
      <c r="C22" s="507" t="s">
        <v>1723</v>
      </c>
      <c r="I22" s="508">
        <v>600000</v>
      </c>
    </row>
    <row r="23" spans="1:11" x14ac:dyDescent="0.2">
      <c r="B23" s="507" t="s">
        <v>1724</v>
      </c>
      <c r="C23" s="507" t="s">
        <v>1725</v>
      </c>
      <c r="I23" s="508">
        <v>108318.5</v>
      </c>
    </row>
    <row r="24" spans="1:11" x14ac:dyDescent="0.2">
      <c r="B24" s="507" t="s">
        <v>1726</v>
      </c>
      <c r="C24" s="507" t="s">
        <v>1727</v>
      </c>
      <c r="I24" s="508">
        <v>49663.6</v>
      </c>
    </row>
    <row r="25" spans="1:11" x14ac:dyDescent="0.2">
      <c r="J25" s="509">
        <f>SUM(I21:I24)</f>
        <v>941300.2</v>
      </c>
    </row>
    <row r="26" spans="1:11" x14ac:dyDescent="0.2">
      <c r="A26" s="507" t="s">
        <v>1728</v>
      </c>
    </row>
    <row r="27" spans="1:11" x14ac:dyDescent="0.2">
      <c r="B27" s="507" t="s">
        <v>1722</v>
      </c>
      <c r="C27" s="507" t="s">
        <v>1721</v>
      </c>
      <c r="I27" s="508">
        <v>292653</v>
      </c>
      <c r="J27" s="507" t="s">
        <v>1729</v>
      </c>
    </row>
    <row r="28" spans="1:11" x14ac:dyDescent="0.2">
      <c r="B28" s="507" t="s">
        <v>1724</v>
      </c>
      <c r="C28" s="507" t="s">
        <v>1723</v>
      </c>
      <c r="I28" s="508">
        <v>365948</v>
      </c>
      <c r="K28" s="507" t="s">
        <v>1730</v>
      </c>
    </row>
    <row r="29" spans="1:11" x14ac:dyDescent="0.2">
      <c r="B29" s="507" t="s">
        <v>1726</v>
      </c>
      <c r="C29" s="507" t="s">
        <v>1725</v>
      </c>
      <c r="I29" s="508">
        <v>120198</v>
      </c>
      <c r="K29" s="507" t="s">
        <v>1731</v>
      </c>
    </row>
    <row r="30" spans="1:11" x14ac:dyDescent="0.2">
      <c r="B30" s="507" t="s">
        <v>1732</v>
      </c>
      <c r="C30" s="507" t="s">
        <v>1727</v>
      </c>
      <c r="I30" s="508">
        <v>47552</v>
      </c>
      <c r="K30" s="507" t="s">
        <v>1733</v>
      </c>
    </row>
    <row r="31" spans="1:11" x14ac:dyDescent="0.2">
      <c r="J31" s="509">
        <f>SUM(I27:I30)</f>
        <v>826351</v>
      </c>
      <c r="K31" s="507" t="s">
        <v>1734</v>
      </c>
    </row>
    <row r="32" spans="1:11" x14ac:dyDescent="0.2">
      <c r="A32" s="507" t="s">
        <v>1735</v>
      </c>
    </row>
    <row r="33" spans="1:10" x14ac:dyDescent="0.2">
      <c r="B33" s="507" t="s">
        <v>1724</v>
      </c>
      <c r="C33" s="507" t="s">
        <v>1721</v>
      </c>
      <c r="I33" s="508">
        <v>330810</v>
      </c>
    </row>
    <row r="34" spans="1:10" x14ac:dyDescent="0.2">
      <c r="B34" s="507" t="s">
        <v>1726</v>
      </c>
      <c r="C34" s="507" t="s">
        <v>1723</v>
      </c>
      <c r="I34" s="508">
        <v>384430</v>
      </c>
    </row>
    <row r="35" spans="1:10" x14ac:dyDescent="0.2">
      <c r="B35" s="507" t="s">
        <v>1732</v>
      </c>
      <c r="C35" s="507" t="s">
        <v>1725</v>
      </c>
      <c r="I35" s="508">
        <v>119630</v>
      </c>
    </row>
    <row r="36" spans="1:10" x14ac:dyDescent="0.2">
      <c r="B36" s="507" t="s">
        <v>1736</v>
      </c>
      <c r="C36" s="507" t="s">
        <v>1727</v>
      </c>
      <c r="I36" s="508">
        <v>50630</v>
      </c>
    </row>
    <row r="37" spans="1:10" x14ac:dyDescent="0.2">
      <c r="A37" s="507" t="s">
        <v>1737</v>
      </c>
      <c r="J37" s="509">
        <f>SUM(I33:I36)</f>
        <v>885500</v>
      </c>
    </row>
    <row r="38" spans="1:10" x14ac:dyDescent="0.2">
      <c r="B38" s="507" t="s">
        <v>1738</v>
      </c>
      <c r="C38" s="507" t="s">
        <v>1721</v>
      </c>
      <c r="I38" s="508">
        <v>229800</v>
      </c>
    </row>
    <row r="39" spans="1:10" x14ac:dyDescent="0.2">
      <c r="B39" s="507" t="s">
        <v>1720</v>
      </c>
      <c r="C39" s="507" t="s">
        <v>1739</v>
      </c>
      <c r="I39" s="508">
        <v>386600</v>
      </c>
    </row>
    <row r="40" spans="1:10" x14ac:dyDescent="0.2">
      <c r="B40" s="507" t="s">
        <v>1722</v>
      </c>
      <c r="C40" s="507" t="s">
        <v>1740</v>
      </c>
      <c r="I40" s="508">
        <v>177200</v>
      </c>
    </row>
    <row r="41" spans="1:10" x14ac:dyDescent="0.2">
      <c r="B41" s="507" t="s">
        <v>1724</v>
      </c>
      <c r="C41" s="507" t="s">
        <v>1727</v>
      </c>
      <c r="I41" s="508">
        <v>112000</v>
      </c>
    </row>
    <row r="42" spans="1:10" x14ac:dyDescent="0.2">
      <c r="A42" s="507" t="s">
        <v>1741</v>
      </c>
      <c r="J42" s="509">
        <f>SUM(I38:I41)</f>
        <v>905600</v>
      </c>
    </row>
    <row r="43" spans="1:10" x14ac:dyDescent="0.2">
      <c r="B43" s="507" t="s">
        <v>1738</v>
      </c>
      <c r="C43" s="507" t="s">
        <v>1721</v>
      </c>
      <c r="I43" s="508">
        <v>314000</v>
      </c>
    </row>
    <row r="44" spans="1:10" x14ac:dyDescent="0.2">
      <c r="B44" s="507" t="s">
        <v>1720</v>
      </c>
      <c r="C44" s="507" t="s">
        <v>1739</v>
      </c>
      <c r="I44" s="508">
        <v>387280</v>
      </c>
    </row>
    <row r="45" spans="1:10" x14ac:dyDescent="0.2">
      <c r="B45" s="507" t="s">
        <v>1722</v>
      </c>
      <c r="C45" s="507" t="s">
        <v>1740</v>
      </c>
      <c r="I45" s="508">
        <v>152000</v>
      </c>
    </row>
    <row r="46" spans="1:10" x14ac:dyDescent="0.2">
      <c r="B46" s="507" t="s">
        <v>1724</v>
      </c>
      <c r="C46" s="507" t="s">
        <v>1727</v>
      </c>
      <c r="I46" s="508">
        <v>110000</v>
      </c>
    </row>
    <row r="48" spans="1:10" x14ac:dyDescent="0.2">
      <c r="A48" s="507" t="s">
        <v>1742</v>
      </c>
      <c r="B48" s="507" t="s">
        <v>1743</v>
      </c>
      <c r="C48" s="507" t="s">
        <v>1744</v>
      </c>
      <c r="I48" s="508">
        <v>52400</v>
      </c>
    </row>
    <row r="49" spans="1:10" x14ac:dyDescent="0.2">
      <c r="J49" s="509">
        <f>SUM(I43:I48)</f>
        <v>1015680</v>
      </c>
    </row>
    <row r="50" spans="1:10" x14ac:dyDescent="0.2">
      <c r="I50" s="509">
        <f>SUM(I27:I49)</f>
        <v>3633131</v>
      </c>
    </row>
    <row r="53" spans="1:10" x14ac:dyDescent="0.2">
      <c r="A53" s="507" t="s">
        <v>1745</v>
      </c>
      <c r="C53" s="511">
        <v>42370</v>
      </c>
      <c r="D53" s="507" t="s">
        <v>1746</v>
      </c>
      <c r="E53" s="508">
        <v>36965888.060000002</v>
      </c>
      <c r="G53" s="507" t="s">
        <v>1747</v>
      </c>
      <c r="H53" s="507" t="s">
        <v>1748</v>
      </c>
    </row>
    <row r="56" spans="1:10" x14ac:dyDescent="0.2">
      <c r="A56" s="507" t="s">
        <v>1749</v>
      </c>
      <c r="C56" s="508">
        <v>7500</v>
      </c>
      <c r="E56" s="507" t="s">
        <v>1750</v>
      </c>
    </row>
    <row r="57" spans="1:10" x14ac:dyDescent="0.2">
      <c r="C57" s="508">
        <v>21000</v>
      </c>
      <c r="E57" s="507" t="s">
        <v>1750</v>
      </c>
    </row>
    <row r="58" spans="1:10" x14ac:dyDescent="0.2">
      <c r="C58" s="508">
        <v>25400</v>
      </c>
      <c r="E58" s="507" t="s">
        <v>1750</v>
      </c>
    </row>
    <row r="59" spans="1:10" x14ac:dyDescent="0.2">
      <c r="C59" s="508">
        <f>SUM(C56:C58)</f>
        <v>53900</v>
      </c>
    </row>
    <row r="62" spans="1:10" x14ac:dyDescent="0.2">
      <c r="A62" s="507" t="s">
        <v>1751</v>
      </c>
      <c r="B62" s="507">
        <v>2014</v>
      </c>
      <c r="C62" s="508">
        <v>150000</v>
      </c>
      <c r="I62" s="507">
        <v>21</v>
      </c>
    </row>
    <row r="63" spans="1:10" x14ac:dyDescent="0.2">
      <c r="B63" s="507">
        <v>2016</v>
      </c>
      <c r="C63" s="508">
        <v>248300</v>
      </c>
      <c r="I63" s="507">
        <v>32</v>
      </c>
    </row>
    <row r="64" spans="1:10" x14ac:dyDescent="0.2">
      <c r="B64" s="507">
        <v>2018</v>
      </c>
      <c r="C64" s="508">
        <v>299600</v>
      </c>
      <c r="I64" s="507">
        <v>10.3</v>
      </c>
    </row>
    <row r="65" spans="1:9" x14ac:dyDescent="0.2">
      <c r="B65" s="507">
        <v>2020</v>
      </c>
      <c r="C65" s="508">
        <v>224950</v>
      </c>
      <c r="I65" s="507">
        <v>185</v>
      </c>
    </row>
    <row r="66" spans="1:9" x14ac:dyDescent="0.2">
      <c r="B66" s="507" t="s">
        <v>1752</v>
      </c>
      <c r="C66" s="508">
        <v>224950</v>
      </c>
      <c r="I66" s="507">
        <f>SUM(I62:I65)</f>
        <v>248.3</v>
      </c>
    </row>
    <row r="67" spans="1:9" x14ac:dyDescent="0.2">
      <c r="C67" s="508"/>
    </row>
    <row r="68" spans="1:9" x14ac:dyDescent="0.2">
      <c r="C68" s="509">
        <f>SUM(C62:C67)</f>
        <v>1147800</v>
      </c>
    </row>
    <row r="71" spans="1:9" x14ac:dyDescent="0.2">
      <c r="A71" s="512" t="s">
        <v>1753</v>
      </c>
    </row>
  </sheetData>
  <hyperlinks>
    <hyperlink ref="A71" r:id="rId1" xr:uid="{489E2D8B-D554-4555-9174-37A0A5494E78}"/>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762D6-3B84-42B5-A053-6F92AFC10E9A}">
  <dimension ref="A1:O36"/>
  <sheetViews>
    <sheetView workbookViewId="0"/>
  </sheetViews>
  <sheetFormatPr defaultColWidth="8.85546875" defaultRowHeight="12.75" x14ac:dyDescent="0.2"/>
  <cols>
    <col min="1" max="1" width="6.85546875" style="12" customWidth="1"/>
    <col min="2" max="9" width="10" style="12" customWidth="1"/>
    <col min="10" max="10" width="8.85546875" style="12"/>
    <col min="11" max="11" width="10.7109375" style="12" bestFit="1" customWidth="1"/>
    <col min="12" max="14" width="8.85546875" style="12"/>
    <col min="15" max="15" width="8.85546875" style="13"/>
    <col min="16" max="16384" width="8.85546875" style="12"/>
  </cols>
  <sheetData>
    <row r="1" spans="1:13" x14ac:dyDescent="0.2">
      <c r="A1" s="17" t="s">
        <v>8</v>
      </c>
    </row>
    <row r="2" spans="1:13" x14ac:dyDescent="0.2">
      <c r="A2" s="14" t="s">
        <v>83</v>
      </c>
      <c r="B2" s="14" t="s">
        <v>223</v>
      </c>
    </row>
    <row r="4" spans="1:13" ht="25.5" x14ac:dyDescent="0.2">
      <c r="A4" s="261"/>
      <c r="B4" s="261" t="s">
        <v>224</v>
      </c>
      <c r="C4" s="261" t="s">
        <v>225</v>
      </c>
      <c r="D4" s="261" t="s">
        <v>226</v>
      </c>
    </row>
    <row r="5" spans="1:13" x14ac:dyDescent="0.2">
      <c r="A5" s="12" t="s">
        <v>87</v>
      </c>
      <c r="B5" s="12">
        <v>0.26306621312607287</v>
      </c>
      <c r="C5" s="12">
        <v>0.33937912561565714</v>
      </c>
      <c r="D5" s="12">
        <v>0.39755466125826994</v>
      </c>
      <c r="M5" s="13"/>
    </row>
    <row r="6" spans="1:13" x14ac:dyDescent="0.2">
      <c r="A6" s="12" t="s">
        <v>108</v>
      </c>
      <c r="B6" s="12">
        <v>0.20846584055269218</v>
      </c>
      <c r="C6" s="12">
        <v>0.41548780933581902</v>
      </c>
      <c r="D6" s="12">
        <v>0.37604635011148885</v>
      </c>
      <c r="M6" s="13"/>
    </row>
    <row r="7" spans="1:13" x14ac:dyDescent="0.2">
      <c r="A7" s="12" t="s">
        <v>97</v>
      </c>
      <c r="B7" s="12">
        <v>0.19720885153490439</v>
      </c>
      <c r="C7" s="12">
        <v>0.23292798500381109</v>
      </c>
      <c r="D7" s="12">
        <v>0.56986316346128452</v>
      </c>
      <c r="M7" s="16"/>
    </row>
    <row r="8" spans="1:13" x14ac:dyDescent="0.2">
      <c r="A8" s="12" t="s">
        <v>111</v>
      </c>
      <c r="B8" s="12">
        <v>0.15157233798309386</v>
      </c>
      <c r="C8" s="12">
        <v>0.32743416704351752</v>
      </c>
      <c r="D8" s="12">
        <v>0.52099349497338854</v>
      </c>
      <c r="M8" s="13"/>
    </row>
    <row r="9" spans="1:13" x14ac:dyDescent="0.2">
      <c r="A9" s="12" t="s">
        <v>96</v>
      </c>
      <c r="B9" s="12">
        <v>0.14549538307961069</v>
      </c>
      <c r="C9" s="12">
        <v>0.52707761417519339</v>
      </c>
      <c r="D9" s="12">
        <v>0.32742700274519587</v>
      </c>
      <c r="M9" s="13"/>
    </row>
    <row r="10" spans="1:13" x14ac:dyDescent="0.2">
      <c r="A10" s="12" t="s">
        <v>92</v>
      </c>
      <c r="B10" s="12">
        <v>0.10993576133195448</v>
      </c>
      <c r="C10" s="12">
        <v>0.4591146148354136</v>
      </c>
      <c r="D10" s="12">
        <v>0.43094962383263202</v>
      </c>
      <c r="M10" s="13"/>
    </row>
    <row r="11" spans="1:13" x14ac:dyDescent="0.2">
      <c r="A11" s="12" t="s">
        <v>126</v>
      </c>
      <c r="B11" s="12">
        <v>0.10513967765729723</v>
      </c>
      <c r="C11" s="12">
        <v>0.20012683226589151</v>
      </c>
      <c r="D11" s="12">
        <v>0.69473349007681129</v>
      </c>
      <c r="M11" s="13"/>
    </row>
    <row r="12" spans="1:13" x14ac:dyDescent="0.2">
      <c r="A12" s="12" t="s">
        <v>114</v>
      </c>
      <c r="B12" s="12">
        <v>9.9445187769884077E-2</v>
      </c>
      <c r="C12" s="12">
        <v>0.23493884280760999</v>
      </c>
      <c r="D12" s="12">
        <v>0.66561596942250589</v>
      </c>
      <c r="M12" s="13"/>
    </row>
    <row r="13" spans="1:13" x14ac:dyDescent="0.2">
      <c r="A13" s="12" t="s">
        <v>116</v>
      </c>
      <c r="B13" s="12">
        <v>8.918428309425272E-2</v>
      </c>
      <c r="C13" s="12">
        <v>0.1603528464893865</v>
      </c>
      <c r="D13" s="12">
        <v>0.75046287041636084</v>
      </c>
      <c r="M13" s="13"/>
    </row>
    <row r="14" spans="1:13" x14ac:dyDescent="0.2">
      <c r="A14" s="12" t="s">
        <v>106</v>
      </c>
      <c r="B14" s="12">
        <v>8.1711036360641157E-2</v>
      </c>
      <c r="C14" s="12">
        <v>0.36564253149446146</v>
      </c>
      <c r="D14" s="12">
        <v>0.55264643214489739</v>
      </c>
      <c r="M14" s="13"/>
    </row>
    <row r="15" spans="1:13" x14ac:dyDescent="0.2">
      <c r="A15" s="12" t="s">
        <v>104</v>
      </c>
      <c r="B15" s="12">
        <v>8.115393780531395E-2</v>
      </c>
      <c r="C15" s="12">
        <v>0.42097581317764798</v>
      </c>
      <c r="D15" s="12">
        <v>0.49787024901703797</v>
      </c>
      <c r="M15" s="13"/>
    </row>
    <row r="16" spans="1:13" x14ac:dyDescent="0.2">
      <c r="A16" s="12" t="s">
        <v>112</v>
      </c>
      <c r="B16" s="12">
        <v>7.9136934857412369E-2</v>
      </c>
      <c r="C16" s="12">
        <v>0.21325076912632251</v>
      </c>
      <c r="D16" s="12">
        <v>0.70761229601626507</v>
      </c>
      <c r="M16" s="13"/>
    </row>
    <row r="17" spans="1:13" x14ac:dyDescent="0.2">
      <c r="A17" s="12" t="s">
        <v>100</v>
      </c>
      <c r="B17" s="12">
        <v>7.6466920572691138E-2</v>
      </c>
      <c r="C17" s="12">
        <v>0.41471386736883581</v>
      </c>
      <c r="D17" s="12">
        <v>0.50881921205847291</v>
      </c>
      <c r="M17" s="13"/>
    </row>
    <row r="18" spans="1:13" x14ac:dyDescent="0.2">
      <c r="A18" s="12" t="s">
        <v>130</v>
      </c>
      <c r="B18" s="12">
        <v>7.3769800513931033E-2</v>
      </c>
      <c r="C18" s="12">
        <v>0.15942663617471545</v>
      </c>
      <c r="D18" s="12">
        <v>0.76680356331135346</v>
      </c>
      <c r="M18" s="13"/>
    </row>
    <row r="19" spans="1:13" x14ac:dyDescent="0.2">
      <c r="A19" s="12" t="s">
        <v>128</v>
      </c>
      <c r="B19" s="12">
        <v>6.5198836606014041E-2</v>
      </c>
      <c r="C19" s="12">
        <v>0.15228539942806515</v>
      </c>
      <c r="D19" s="12">
        <v>0.78251576396592082</v>
      </c>
      <c r="M19" s="16"/>
    </row>
    <row r="20" spans="1:13" x14ac:dyDescent="0.2">
      <c r="A20" s="12" t="s">
        <v>117</v>
      </c>
      <c r="B20" s="12">
        <v>6.1617259040819487E-2</v>
      </c>
      <c r="C20" s="12">
        <v>0.26711159397796058</v>
      </c>
      <c r="D20" s="12">
        <v>0.67127114698121981</v>
      </c>
      <c r="M20" s="13"/>
    </row>
    <row r="21" spans="1:13" x14ac:dyDescent="0.2">
      <c r="A21" s="12" t="s">
        <v>110</v>
      </c>
      <c r="B21" s="12">
        <v>6.0309649317814448E-2</v>
      </c>
      <c r="C21" s="12">
        <v>0.47862635975538531</v>
      </c>
      <c r="D21" s="12">
        <v>0.46106399092680023</v>
      </c>
      <c r="M21" s="13"/>
    </row>
    <row r="22" spans="1:13" x14ac:dyDescent="0.2">
      <c r="A22" s="12" t="s">
        <v>99</v>
      </c>
      <c r="B22" s="12">
        <v>5.5980358626081014E-2</v>
      </c>
      <c r="C22" s="12">
        <v>0.58224214589338941</v>
      </c>
      <c r="D22" s="12">
        <v>0.36177749548052962</v>
      </c>
      <c r="M22" s="13"/>
    </row>
    <row r="23" spans="1:13" x14ac:dyDescent="0.2">
      <c r="A23" s="12" t="s">
        <v>93</v>
      </c>
      <c r="B23" s="12">
        <v>5.3159606603755363E-2</v>
      </c>
      <c r="C23" s="12">
        <v>0.31109412659045577</v>
      </c>
      <c r="D23" s="12">
        <v>0.63574626680578883</v>
      </c>
      <c r="M23" s="13"/>
    </row>
    <row r="24" spans="1:13" x14ac:dyDescent="0.2">
      <c r="A24" s="12" t="s">
        <v>88</v>
      </c>
      <c r="B24" s="12">
        <v>5.1450208982693521E-2</v>
      </c>
      <c r="C24" s="12">
        <v>0.24667415862047906</v>
      </c>
      <c r="D24" s="12">
        <v>0.70187563239682738</v>
      </c>
      <c r="M24" s="13"/>
    </row>
    <row r="25" spans="1:13" x14ac:dyDescent="0.2">
      <c r="A25" s="12" t="s">
        <v>107</v>
      </c>
      <c r="B25" s="12">
        <v>4.4822080291970802E-2</v>
      </c>
      <c r="C25" s="12">
        <v>0.50330748175182483</v>
      </c>
      <c r="D25" s="12">
        <v>0.45187043795620441</v>
      </c>
      <c r="M25" s="13"/>
    </row>
    <row r="26" spans="1:13" x14ac:dyDescent="0.2">
      <c r="A26" s="12" t="s">
        <v>105</v>
      </c>
      <c r="B26" s="12">
        <v>3.3409545114043988E-2</v>
      </c>
      <c r="C26" s="12">
        <v>0.52927416604368993</v>
      </c>
      <c r="D26" s="12">
        <v>0.43731628884226614</v>
      </c>
      <c r="M26" s="13"/>
    </row>
    <row r="27" spans="1:13" x14ac:dyDescent="0.2">
      <c r="A27" s="12" t="s">
        <v>124</v>
      </c>
      <c r="B27" s="12">
        <v>3.0564208954533593E-2</v>
      </c>
      <c r="C27" s="12">
        <v>0.74274628601254677</v>
      </c>
      <c r="D27" s="12">
        <v>0.22668950503291965</v>
      </c>
      <c r="M27" s="13"/>
    </row>
    <row r="28" spans="1:13" x14ac:dyDescent="0.2">
      <c r="A28" s="12" t="s">
        <v>109</v>
      </c>
      <c r="B28" s="12">
        <v>2.8997700101976612E-2</v>
      </c>
      <c r="C28" s="12">
        <v>0.3489232788734839</v>
      </c>
      <c r="D28" s="12">
        <v>0.62207902102453949</v>
      </c>
      <c r="M28" s="13"/>
    </row>
    <row r="29" spans="1:13" x14ac:dyDescent="0.2">
      <c r="A29" s="12" t="s">
        <v>103</v>
      </c>
      <c r="B29" s="12">
        <v>2.6183359188769909E-2</v>
      </c>
      <c r="C29" s="12">
        <v>0.23058004464792461</v>
      </c>
      <c r="D29" s="12">
        <v>0.7432365961633054</v>
      </c>
    </row>
    <row r="30" spans="1:13" x14ac:dyDescent="0.2">
      <c r="A30" s="12" t="s">
        <v>113</v>
      </c>
      <c r="B30" s="12">
        <v>1.9309227630894765E-2</v>
      </c>
      <c r="C30" s="12">
        <v>0.26307614362092185</v>
      </c>
      <c r="D30" s="12">
        <v>0.71761462874818338</v>
      </c>
    </row>
    <row r="31" spans="1:13" x14ac:dyDescent="0.2">
      <c r="A31" s="12" t="s">
        <v>120</v>
      </c>
      <c r="B31" s="12">
        <v>1.3230620325062899E-2</v>
      </c>
      <c r="C31" s="12">
        <v>0.67368620647691935</v>
      </c>
      <c r="D31" s="12">
        <v>0.31308317319801782</v>
      </c>
    </row>
    <row r="32" spans="1:13" x14ac:dyDescent="0.2">
      <c r="A32" s="12" t="s">
        <v>131</v>
      </c>
      <c r="B32" s="12">
        <v>5.1199887052189065E-3</v>
      </c>
      <c r="C32" s="12">
        <v>3.0266078880366028E-2</v>
      </c>
      <c r="D32" s="12">
        <v>0.96461393241441507</v>
      </c>
    </row>
    <row r="34" spans="1:4" x14ac:dyDescent="0.2">
      <c r="A34" s="12" t="s">
        <v>228</v>
      </c>
      <c r="B34" s="12">
        <f>AVERAGE(B5:B32)</f>
        <v>8.2539457704621497E-2</v>
      </c>
      <c r="C34" s="12">
        <f t="shared" ref="C34:D34" si="0">AVERAGE(C5:C32)</f>
        <v>0.35109796162456058</v>
      </c>
      <c r="D34" s="12">
        <f t="shared" si="0"/>
        <v>0.56636258067081802</v>
      </c>
    </row>
    <row r="35" spans="1:4" x14ac:dyDescent="0.2">
      <c r="A35" s="12" t="s">
        <v>229</v>
      </c>
    </row>
    <row r="36" spans="1:4" x14ac:dyDescent="0.2">
      <c r="A36" s="12" t="s">
        <v>230</v>
      </c>
    </row>
  </sheetData>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13116-AE39-40FD-832B-8FA182271A25}">
  <dimension ref="A1:W6"/>
  <sheetViews>
    <sheetView workbookViewId="0"/>
  </sheetViews>
  <sheetFormatPr defaultRowHeight="12.75" x14ac:dyDescent="0.2"/>
  <cols>
    <col min="1" max="22" width="9.140625" style="513"/>
    <col min="23" max="23" width="12.7109375" style="513" bestFit="1" customWidth="1"/>
    <col min="24" max="278" width="9.140625" style="513"/>
    <col min="279" max="279" width="12.7109375" style="513" bestFit="1" customWidth="1"/>
    <col min="280" max="534" width="9.140625" style="513"/>
    <col min="535" max="535" width="12.7109375" style="513" bestFit="1" customWidth="1"/>
    <col min="536" max="790" width="9.140625" style="513"/>
    <col min="791" max="791" width="12.7109375" style="513" bestFit="1" customWidth="1"/>
    <col min="792" max="1046" width="9.140625" style="513"/>
    <col min="1047" max="1047" width="12.7109375" style="513" bestFit="1" customWidth="1"/>
    <col min="1048" max="1302" width="9.140625" style="513"/>
    <col min="1303" max="1303" width="12.7109375" style="513" bestFit="1" customWidth="1"/>
    <col min="1304" max="1558" width="9.140625" style="513"/>
    <col min="1559" max="1559" width="12.7109375" style="513" bestFit="1" customWidth="1"/>
    <col min="1560" max="1814" width="9.140625" style="513"/>
    <col min="1815" max="1815" width="12.7109375" style="513" bestFit="1" customWidth="1"/>
    <col min="1816" max="2070" width="9.140625" style="513"/>
    <col min="2071" max="2071" width="12.7109375" style="513" bestFit="1" customWidth="1"/>
    <col min="2072" max="2326" width="9.140625" style="513"/>
    <col min="2327" max="2327" width="12.7109375" style="513" bestFit="1" customWidth="1"/>
    <col min="2328" max="2582" width="9.140625" style="513"/>
    <col min="2583" max="2583" width="12.7109375" style="513" bestFit="1" customWidth="1"/>
    <col min="2584" max="2838" width="9.140625" style="513"/>
    <col min="2839" max="2839" width="12.7109375" style="513" bestFit="1" customWidth="1"/>
    <col min="2840" max="3094" width="9.140625" style="513"/>
    <col min="3095" max="3095" width="12.7109375" style="513" bestFit="1" customWidth="1"/>
    <col min="3096" max="3350" width="9.140625" style="513"/>
    <col min="3351" max="3351" width="12.7109375" style="513" bestFit="1" customWidth="1"/>
    <col min="3352" max="3606" width="9.140625" style="513"/>
    <col min="3607" max="3607" width="12.7109375" style="513" bestFit="1" customWidth="1"/>
    <col min="3608" max="3862" width="9.140625" style="513"/>
    <col min="3863" max="3863" width="12.7109375" style="513" bestFit="1" customWidth="1"/>
    <col min="3864" max="4118" width="9.140625" style="513"/>
    <col min="4119" max="4119" width="12.7109375" style="513" bestFit="1" customWidth="1"/>
    <col min="4120" max="4374" width="9.140625" style="513"/>
    <col min="4375" max="4375" width="12.7109375" style="513" bestFit="1" customWidth="1"/>
    <col min="4376" max="4630" width="9.140625" style="513"/>
    <col min="4631" max="4631" width="12.7109375" style="513" bestFit="1" customWidth="1"/>
    <col min="4632" max="4886" width="9.140625" style="513"/>
    <col min="4887" max="4887" width="12.7109375" style="513" bestFit="1" customWidth="1"/>
    <col min="4888" max="5142" width="9.140625" style="513"/>
    <col min="5143" max="5143" width="12.7109375" style="513" bestFit="1" customWidth="1"/>
    <col min="5144" max="5398" width="9.140625" style="513"/>
    <col min="5399" max="5399" width="12.7109375" style="513" bestFit="1" customWidth="1"/>
    <col min="5400" max="5654" width="9.140625" style="513"/>
    <col min="5655" max="5655" width="12.7109375" style="513" bestFit="1" customWidth="1"/>
    <col min="5656" max="5910" width="9.140625" style="513"/>
    <col min="5911" max="5911" width="12.7109375" style="513" bestFit="1" customWidth="1"/>
    <col min="5912" max="6166" width="9.140625" style="513"/>
    <col min="6167" max="6167" width="12.7109375" style="513" bestFit="1" customWidth="1"/>
    <col min="6168" max="6422" width="9.140625" style="513"/>
    <col min="6423" max="6423" width="12.7109375" style="513" bestFit="1" customWidth="1"/>
    <col min="6424" max="6678" width="9.140625" style="513"/>
    <col min="6679" max="6679" width="12.7109375" style="513" bestFit="1" customWidth="1"/>
    <col min="6680" max="6934" width="9.140625" style="513"/>
    <col min="6935" max="6935" width="12.7109375" style="513" bestFit="1" customWidth="1"/>
    <col min="6936" max="7190" width="9.140625" style="513"/>
    <col min="7191" max="7191" width="12.7109375" style="513" bestFit="1" customWidth="1"/>
    <col min="7192" max="7446" width="9.140625" style="513"/>
    <col min="7447" max="7447" width="12.7109375" style="513" bestFit="1" customWidth="1"/>
    <col min="7448" max="7702" width="9.140625" style="513"/>
    <col min="7703" max="7703" width="12.7109375" style="513" bestFit="1" customWidth="1"/>
    <col min="7704" max="7958" width="9.140625" style="513"/>
    <col min="7959" max="7959" width="12.7109375" style="513" bestFit="1" customWidth="1"/>
    <col min="7960" max="8214" width="9.140625" style="513"/>
    <col min="8215" max="8215" width="12.7109375" style="513" bestFit="1" customWidth="1"/>
    <col min="8216" max="8470" width="9.140625" style="513"/>
    <col min="8471" max="8471" width="12.7109375" style="513" bestFit="1" customWidth="1"/>
    <col min="8472" max="8726" width="9.140625" style="513"/>
    <col min="8727" max="8727" width="12.7109375" style="513" bestFit="1" customWidth="1"/>
    <col min="8728" max="8982" width="9.140625" style="513"/>
    <col min="8983" max="8983" width="12.7109375" style="513" bestFit="1" customWidth="1"/>
    <col min="8984" max="9238" width="9.140625" style="513"/>
    <col min="9239" max="9239" width="12.7109375" style="513" bestFit="1" customWidth="1"/>
    <col min="9240" max="9494" width="9.140625" style="513"/>
    <col min="9495" max="9495" width="12.7109375" style="513" bestFit="1" customWidth="1"/>
    <col min="9496" max="9750" width="9.140625" style="513"/>
    <col min="9751" max="9751" width="12.7109375" style="513" bestFit="1" customWidth="1"/>
    <col min="9752" max="10006" width="9.140625" style="513"/>
    <col min="10007" max="10007" width="12.7109375" style="513" bestFit="1" customWidth="1"/>
    <col min="10008" max="10262" width="9.140625" style="513"/>
    <col min="10263" max="10263" width="12.7109375" style="513" bestFit="1" customWidth="1"/>
    <col min="10264" max="10518" width="9.140625" style="513"/>
    <col min="10519" max="10519" width="12.7109375" style="513" bestFit="1" customWidth="1"/>
    <col min="10520" max="10774" width="9.140625" style="513"/>
    <col min="10775" max="10775" width="12.7109375" style="513" bestFit="1" customWidth="1"/>
    <col min="10776" max="11030" width="9.140625" style="513"/>
    <col min="11031" max="11031" width="12.7109375" style="513" bestFit="1" customWidth="1"/>
    <col min="11032" max="11286" width="9.140625" style="513"/>
    <col min="11287" max="11287" width="12.7109375" style="513" bestFit="1" customWidth="1"/>
    <col min="11288" max="11542" width="9.140625" style="513"/>
    <col min="11543" max="11543" width="12.7109375" style="513" bestFit="1" customWidth="1"/>
    <col min="11544" max="11798" width="9.140625" style="513"/>
    <col min="11799" max="11799" width="12.7109375" style="513" bestFit="1" customWidth="1"/>
    <col min="11800" max="12054" width="9.140625" style="513"/>
    <col min="12055" max="12055" width="12.7109375" style="513" bestFit="1" customWidth="1"/>
    <col min="12056" max="12310" width="9.140625" style="513"/>
    <col min="12311" max="12311" width="12.7109375" style="513" bestFit="1" customWidth="1"/>
    <col min="12312" max="12566" width="9.140625" style="513"/>
    <col min="12567" max="12567" width="12.7109375" style="513" bestFit="1" customWidth="1"/>
    <col min="12568" max="12822" width="9.140625" style="513"/>
    <col min="12823" max="12823" width="12.7109375" style="513" bestFit="1" customWidth="1"/>
    <col min="12824" max="13078" width="9.140625" style="513"/>
    <col min="13079" max="13079" width="12.7109375" style="513" bestFit="1" customWidth="1"/>
    <col min="13080" max="13334" width="9.140625" style="513"/>
    <col min="13335" max="13335" width="12.7109375" style="513" bestFit="1" customWidth="1"/>
    <col min="13336" max="13590" width="9.140625" style="513"/>
    <col min="13591" max="13591" width="12.7109375" style="513" bestFit="1" customWidth="1"/>
    <col min="13592" max="13846" width="9.140625" style="513"/>
    <col min="13847" max="13847" width="12.7109375" style="513" bestFit="1" customWidth="1"/>
    <col min="13848" max="14102" width="9.140625" style="513"/>
    <col min="14103" max="14103" width="12.7109375" style="513" bestFit="1" customWidth="1"/>
    <col min="14104" max="14358" width="9.140625" style="513"/>
    <col min="14359" max="14359" width="12.7109375" style="513" bestFit="1" customWidth="1"/>
    <col min="14360" max="14614" width="9.140625" style="513"/>
    <col min="14615" max="14615" width="12.7109375" style="513" bestFit="1" customWidth="1"/>
    <col min="14616" max="14870" width="9.140625" style="513"/>
    <col min="14871" max="14871" width="12.7109375" style="513" bestFit="1" customWidth="1"/>
    <col min="14872" max="15126" width="9.140625" style="513"/>
    <col min="15127" max="15127" width="12.7109375" style="513" bestFit="1" customWidth="1"/>
    <col min="15128" max="15382" width="9.140625" style="513"/>
    <col min="15383" max="15383" width="12.7109375" style="513" bestFit="1" customWidth="1"/>
    <col min="15384" max="15638" width="9.140625" style="513"/>
    <col min="15639" max="15639" width="12.7109375" style="513" bestFit="1" customWidth="1"/>
    <col min="15640" max="15894" width="9.140625" style="513"/>
    <col min="15895" max="15895" width="12.7109375" style="513" bestFit="1" customWidth="1"/>
    <col min="15896" max="16150" width="9.140625" style="513"/>
    <col min="16151" max="16151" width="12.7109375" style="513" bestFit="1" customWidth="1"/>
    <col min="16152" max="16384" width="9.140625" style="513"/>
  </cols>
  <sheetData>
    <row r="1" spans="1:23" x14ac:dyDescent="0.2">
      <c r="A1" s="515" t="s">
        <v>80</v>
      </c>
    </row>
    <row r="2" spans="1:23" x14ac:dyDescent="0.2">
      <c r="A2" s="513" t="s">
        <v>83</v>
      </c>
      <c r="B2" s="513" t="s">
        <v>1754</v>
      </c>
    </row>
    <row r="4" spans="1:23" x14ac:dyDescent="0.2">
      <c r="A4" s="518"/>
      <c r="B4" s="518">
        <v>2004</v>
      </c>
      <c r="C4" s="518">
        <f>B4+1</f>
        <v>2005</v>
      </c>
      <c r="D4" s="518">
        <f t="shared" ref="D4:V4" si="0">C4+1</f>
        <v>2006</v>
      </c>
      <c r="E4" s="518">
        <f t="shared" si="0"/>
        <v>2007</v>
      </c>
      <c r="F4" s="518">
        <f t="shared" si="0"/>
        <v>2008</v>
      </c>
      <c r="G4" s="518">
        <f t="shared" si="0"/>
        <v>2009</v>
      </c>
      <c r="H4" s="518">
        <f t="shared" si="0"/>
        <v>2010</v>
      </c>
      <c r="I4" s="518">
        <f t="shared" si="0"/>
        <v>2011</v>
      </c>
      <c r="J4" s="518">
        <f t="shared" si="0"/>
        <v>2012</v>
      </c>
      <c r="K4" s="518">
        <f t="shared" si="0"/>
        <v>2013</v>
      </c>
      <c r="L4" s="518">
        <f t="shared" si="0"/>
        <v>2014</v>
      </c>
      <c r="M4" s="518">
        <f t="shared" si="0"/>
        <v>2015</v>
      </c>
      <c r="N4" s="518">
        <f t="shared" si="0"/>
        <v>2016</v>
      </c>
      <c r="O4" s="518">
        <f t="shared" si="0"/>
        <v>2017</v>
      </c>
      <c r="P4" s="518">
        <f t="shared" si="0"/>
        <v>2018</v>
      </c>
      <c r="Q4" s="518">
        <f t="shared" si="0"/>
        <v>2019</v>
      </c>
      <c r="R4" s="518">
        <f t="shared" si="0"/>
        <v>2020</v>
      </c>
      <c r="S4" s="518">
        <f t="shared" si="0"/>
        <v>2021</v>
      </c>
      <c r="T4" s="518">
        <f t="shared" si="0"/>
        <v>2022</v>
      </c>
      <c r="U4" s="518">
        <f t="shared" si="0"/>
        <v>2023</v>
      </c>
      <c r="V4" s="518">
        <f t="shared" si="0"/>
        <v>2024</v>
      </c>
    </row>
    <row r="5" spans="1:23" x14ac:dyDescent="0.2">
      <c r="A5" s="513" t="s">
        <v>1755</v>
      </c>
      <c r="B5" s="513">
        <v>1</v>
      </c>
      <c r="C5" s="513">
        <v>1</v>
      </c>
      <c r="D5" s="513">
        <v>7</v>
      </c>
      <c r="E5" s="513">
        <v>14</v>
      </c>
      <c r="F5" s="513">
        <v>29</v>
      </c>
      <c r="G5" s="513">
        <v>57</v>
      </c>
      <c r="H5" s="513">
        <v>43</v>
      </c>
      <c r="I5" s="513">
        <v>42</v>
      </c>
      <c r="J5" s="513">
        <v>33</v>
      </c>
      <c r="K5" s="513">
        <v>3</v>
      </c>
      <c r="L5" s="513">
        <v>1</v>
      </c>
      <c r="M5" s="513">
        <v>2</v>
      </c>
      <c r="N5" s="513">
        <v>2</v>
      </c>
      <c r="O5" s="513">
        <v>2</v>
      </c>
      <c r="P5" s="513">
        <v>5</v>
      </c>
      <c r="Q5" s="513">
        <v>8</v>
      </c>
      <c r="R5" s="513">
        <v>10</v>
      </c>
      <c r="S5" s="513">
        <v>10</v>
      </c>
      <c r="T5" s="513">
        <v>8</v>
      </c>
      <c r="U5" s="513">
        <v>5</v>
      </c>
      <c r="V5" s="513">
        <v>2</v>
      </c>
    </row>
    <row r="6" spans="1:23" x14ac:dyDescent="0.2">
      <c r="A6" s="513" t="s">
        <v>1756</v>
      </c>
      <c r="B6" s="513">
        <v>79.803954782608699</v>
      </c>
      <c r="C6" s="513">
        <v>73.153625217391294</v>
      </c>
      <c r="D6" s="513">
        <v>38.363604158824813</v>
      </c>
      <c r="E6" s="513">
        <v>370.10638614923113</v>
      </c>
      <c r="F6" s="513">
        <v>724.87992294421633</v>
      </c>
      <c r="G6" s="513">
        <v>703.77957831736069</v>
      </c>
      <c r="H6" s="513">
        <v>386.92087739215685</v>
      </c>
      <c r="I6" s="513">
        <v>240.41316577677233</v>
      </c>
      <c r="J6" s="513">
        <v>90.512528594771226</v>
      </c>
      <c r="K6" s="513">
        <v>1.461916666666667</v>
      </c>
      <c r="L6" s="513">
        <v>0</v>
      </c>
      <c r="M6" s="513">
        <v>45.47</v>
      </c>
      <c r="N6" s="513">
        <v>45.47</v>
      </c>
      <c r="O6" s="513">
        <v>45.47</v>
      </c>
      <c r="P6" s="513">
        <v>44.258666666666663</v>
      </c>
      <c r="Q6" s="513">
        <v>52.097333333333339</v>
      </c>
      <c r="R6" s="513">
        <v>81.867083333333326</v>
      </c>
      <c r="S6" s="513">
        <v>70.665693333333337</v>
      </c>
      <c r="T6" s="513">
        <v>65.61336</v>
      </c>
      <c r="U6" s="513">
        <v>58.374360000000003</v>
      </c>
      <c r="V6" s="513">
        <v>25.317083333333333</v>
      </c>
      <c r="W6" s="514">
        <v>3243.9991400000004</v>
      </c>
    </row>
  </sheetData>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45531-8A7A-49EA-B09C-A902B4CFDD61}">
  <dimension ref="A1:C15"/>
  <sheetViews>
    <sheetView zoomScaleNormal="100" workbookViewId="0"/>
  </sheetViews>
  <sheetFormatPr defaultColWidth="9.140625" defaultRowHeight="12.75" x14ac:dyDescent="0.2"/>
  <cols>
    <col min="1" max="1" width="14.7109375" style="32" customWidth="1"/>
    <col min="2" max="2" width="9.140625" style="32"/>
    <col min="3" max="3" width="19" style="32" bestFit="1" customWidth="1"/>
    <col min="4" max="4" width="13.5703125" style="32" customWidth="1"/>
    <col min="5" max="5" width="18.5703125" style="32" customWidth="1"/>
    <col min="6" max="16384" width="9.140625" style="32"/>
  </cols>
  <sheetData>
    <row r="1" spans="1:3" x14ac:dyDescent="0.2">
      <c r="A1" s="37" t="s">
        <v>81</v>
      </c>
    </row>
    <row r="2" spans="1:3" x14ac:dyDescent="0.2">
      <c r="A2" s="32" t="s">
        <v>83</v>
      </c>
      <c r="B2" s="32" t="s">
        <v>1757</v>
      </c>
    </row>
    <row r="4" spans="1:3" x14ac:dyDescent="0.2">
      <c r="A4" s="462" t="s">
        <v>1758</v>
      </c>
      <c r="B4" s="462" t="s">
        <v>1759</v>
      </c>
      <c r="C4" s="462" t="s">
        <v>1760</v>
      </c>
    </row>
    <row r="5" spans="1:3" x14ac:dyDescent="0.2">
      <c r="A5" s="34" t="s">
        <v>1761</v>
      </c>
      <c r="B5" s="35">
        <v>18012</v>
      </c>
      <c r="C5" s="36">
        <v>9554.9</v>
      </c>
    </row>
    <row r="6" spans="1:3" x14ac:dyDescent="0.2">
      <c r="A6" s="34" t="s">
        <v>1762</v>
      </c>
      <c r="B6" s="35">
        <v>6963</v>
      </c>
      <c r="C6" s="36">
        <v>4759.1000000000004</v>
      </c>
    </row>
    <row r="7" spans="1:3" x14ac:dyDescent="0.2">
      <c r="A7" s="34" t="s">
        <v>1763</v>
      </c>
      <c r="B7" s="35">
        <v>5034</v>
      </c>
      <c r="C7" s="36">
        <v>3196.7</v>
      </c>
    </row>
    <row r="8" spans="1:3" ht="25.5" x14ac:dyDescent="0.2">
      <c r="A8" s="34" t="s">
        <v>1764</v>
      </c>
      <c r="B8" s="35">
        <v>31</v>
      </c>
      <c r="C8" s="36">
        <v>8.1999999999999993</v>
      </c>
    </row>
    <row r="9" spans="1:3" x14ac:dyDescent="0.2">
      <c r="A9" s="33" t="s">
        <v>571</v>
      </c>
      <c r="B9" s="35">
        <v>30040</v>
      </c>
      <c r="C9" s="35">
        <v>17518.8</v>
      </c>
    </row>
    <row r="10" spans="1:3" x14ac:dyDescent="0.2">
      <c r="B10" s="36"/>
      <c r="C10" s="36"/>
    </row>
    <row r="11" spans="1:3" x14ac:dyDescent="0.2">
      <c r="B11" s="36"/>
      <c r="C11" s="36"/>
    </row>
    <row r="12" spans="1:3" x14ac:dyDescent="0.2">
      <c r="B12" s="35"/>
      <c r="C12" s="35"/>
    </row>
    <row r="13" spans="1:3" x14ac:dyDescent="0.2">
      <c r="B13" s="35"/>
      <c r="C13" s="35"/>
    </row>
    <row r="14" spans="1:3" x14ac:dyDescent="0.2">
      <c r="B14" s="35"/>
      <c r="C14" s="35"/>
    </row>
    <row r="15" spans="1:3" x14ac:dyDescent="0.2">
      <c r="B15" s="35"/>
      <c r="C15" s="35"/>
    </row>
  </sheetData>
  <pageMargins left="0.75" right="0.75" top="1" bottom="1" header="0.5" footer="0.5"/>
  <pageSetup orientation="portrait"/>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421E8-ECB7-4150-8A1D-4D1F9E8E5AD1}">
  <dimension ref="A1:U518"/>
  <sheetViews>
    <sheetView zoomScaleNormal="100" workbookViewId="0"/>
  </sheetViews>
  <sheetFormatPr defaultColWidth="8.85546875" defaultRowHeight="12.75" x14ac:dyDescent="0.2"/>
  <cols>
    <col min="1" max="1" width="11.7109375" style="40" customWidth="1"/>
    <col min="2" max="2" width="14.85546875" style="38" customWidth="1"/>
    <col min="3" max="3" width="15.28515625" style="38" customWidth="1"/>
    <col min="4" max="7" width="13.140625" style="38" customWidth="1"/>
    <col min="8" max="8" width="14.140625" style="39" bestFit="1" customWidth="1"/>
    <col min="9" max="10" width="14.140625" style="38" bestFit="1" customWidth="1"/>
    <col min="11" max="11" width="8.85546875" style="38"/>
    <col min="12" max="12" width="37.7109375" style="38" customWidth="1"/>
    <col min="13" max="15" width="8.85546875" style="38"/>
    <col min="16" max="16" width="37.7109375" style="38" customWidth="1"/>
    <col min="17" max="19" width="8.85546875" style="38"/>
    <col min="20" max="20" width="31.5703125" style="38" bestFit="1" customWidth="1"/>
    <col min="21" max="21" width="14.140625" style="38" bestFit="1" customWidth="1"/>
    <col min="22" max="16384" width="8.85546875" style="38"/>
  </cols>
  <sheetData>
    <row r="1" spans="1:21" x14ac:dyDescent="0.2">
      <c r="A1" s="37" t="s">
        <v>82</v>
      </c>
      <c r="H1" s="38"/>
    </row>
    <row r="2" spans="1:21" x14ac:dyDescent="0.2">
      <c r="A2" s="40" t="s">
        <v>83</v>
      </c>
      <c r="B2" s="38" t="s">
        <v>1765</v>
      </c>
      <c r="H2" s="38"/>
    </row>
    <row r="3" spans="1:21" x14ac:dyDescent="0.2">
      <c r="H3" s="38"/>
    </row>
    <row r="4" spans="1:21" x14ac:dyDescent="0.2">
      <c r="A4" s="463"/>
      <c r="B4" s="464" t="s">
        <v>1766</v>
      </c>
      <c r="C4" s="464" t="s">
        <v>1767</v>
      </c>
      <c r="H4" s="38"/>
    </row>
    <row r="5" spans="1:21" x14ac:dyDescent="0.2">
      <c r="A5" s="40" t="s">
        <v>1768</v>
      </c>
      <c r="B5" s="60">
        <v>379.9</v>
      </c>
      <c r="C5" s="38">
        <v>380.9</v>
      </c>
      <c r="G5" s="42"/>
      <c r="H5" s="42"/>
      <c r="I5" s="42"/>
      <c r="J5" s="42"/>
      <c r="L5" s="41"/>
      <c r="M5" s="42"/>
      <c r="N5" s="42"/>
      <c r="P5" s="41"/>
      <c r="Q5" s="42"/>
      <c r="R5" s="42"/>
      <c r="T5" s="41"/>
      <c r="U5" s="42"/>
    </row>
    <row r="6" spans="1:21" x14ac:dyDescent="0.2">
      <c r="A6" s="40" t="s">
        <v>1769</v>
      </c>
      <c r="B6" s="38">
        <v>80.400000000000006</v>
      </c>
      <c r="C6" s="60">
        <v>227</v>
      </c>
      <c r="G6" s="49"/>
      <c r="H6" s="42"/>
      <c r="I6" s="42"/>
      <c r="J6" s="42"/>
      <c r="L6" s="41"/>
      <c r="M6" s="49"/>
      <c r="N6" s="42"/>
      <c r="T6" s="41"/>
    </row>
    <row r="7" spans="1:21" x14ac:dyDescent="0.2">
      <c r="A7" s="40" t="s">
        <v>1770</v>
      </c>
      <c r="B7" s="38">
        <v>183.1</v>
      </c>
      <c r="C7" s="60">
        <v>187</v>
      </c>
      <c r="G7" s="43"/>
      <c r="H7" s="38"/>
      <c r="L7" s="41"/>
      <c r="M7" s="43"/>
    </row>
    <row r="8" spans="1:21" x14ac:dyDescent="0.2">
      <c r="A8" s="40" t="s">
        <v>1771</v>
      </c>
      <c r="B8" s="38">
        <v>60</v>
      </c>
      <c r="C8" s="60">
        <v>175.3</v>
      </c>
      <c r="G8" s="43"/>
      <c r="H8" s="38"/>
      <c r="L8" s="41"/>
      <c r="M8" s="45"/>
    </row>
    <row r="9" spans="1:21" x14ac:dyDescent="0.2">
      <c r="A9" s="40" t="s">
        <v>1772</v>
      </c>
      <c r="B9" s="38">
        <v>10</v>
      </c>
      <c r="C9" s="60">
        <v>92</v>
      </c>
      <c r="G9" s="43"/>
      <c r="H9" s="38"/>
      <c r="L9" s="41"/>
      <c r="M9" s="43"/>
    </row>
    <row r="10" spans="1:21" x14ac:dyDescent="0.2">
      <c r="A10" s="40" t="s">
        <v>1773</v>
      </c>
      <c r="B10" s="38">
        <v>32</v>
      </c>
      <c r="C10" s="60">
        <v>73.7</v>
      </c>
      <c r="G10" s="43"/>
      <c r="H10" s="38"/>
      <c r="L10" s="41"/>
      <c r="M10" s="45"/>
    </row>
    <row r="11" spans="1:21" x14ac:dyDescent="0.2">
      <c r="A11" s="40" t="s">
        <v>1774</v>
      </c>
      <c r="B11" s="38">
        <v>5</v>
      </c>
      <c r="C11" s="60">
        <v>41.2</v>
      </c>
      <c r="G11" s="43"/>
      <c r="H11" s="33"/>
      <c r="I11" s="33"/>
      <c r="J11" s="33"/>
      <c r="L11" s="41"/>
      <c r="M11" s="45"/>
    </row>
    <row r="12" spans="1:21" x14ac:dyDescent="0.2">
      <c r="A12" s="40" t="s">
        <v>1775</v>
      </c>
      <c r="B12" s="38">
        <v>3</v>
      </c>
      <c r="C12" s="38">
        <v>3</v>
      </c>
      <c r="G12" s="43"/>
      <c r="H12" s="52"/>
      <c r="L12" s="41"/>
      <c r="M12" s="43"/>
    </row>
    <row r="13" spans="1:21" x14ac:dyDescent="0.2">
      <c r="B13" s="43"/>
      <c r="G13" s="43"/>
      <c r="H13" s="38"/>
      <c r="L13" s="41"/>
      <c r="M13" s="43"/>
    </row>
    <row r="14" spans="1:21" s="47" customFormat="1" x14ac:dyDescent="0.2">
      <c r="A14" s="40" t="s">
        <v>1776</v>
      </c>
      <c r="B14" s="43"/>
      <c r="C14" s="38"/>
      <c r="G14" s="43"/>
      <c r="L14" s="41"/>
      <c r="M14" s="43"/>
      <c r="N14" s="38"/>
    </row>
    <row r="15" spans="1:21" x14ac:dyDescent="0.2">
      <c r="A15" s="44"/>
      <c r="B15" s="41"/>
      <c r="C15" s="51"/>
      <c r="D15" s="51"/>
      <c r="E15" s="51"/>
      <c r="F15" s="54"/>
      <c r="G15" s="43"/>
      <c r="H15" s="38"/>
      <c r="L15" s="41"/>
      <c r="M15" s="43"/>
    </row>
    <row r="16" spans="1:21" x14ac:dyDescent="0.2">
      <c r="A16" s="44"/>
      <c r="B16" s="41"/>
      <c r="C16" s="51"/>
      <c r="D16" s="51"/>
      <c r="E16" s="51"/>
      <c r="F16" s="54"/>
      <c r="G16" s="43"/>
      <c r="H16" s="38"/>
      <c r="L16" s="41"/>
      <c r="M16" s="45"/>
      <c r="T16" s="44"/>
    </row>
    <row r="17" spans="1:20" x14ac:dyDescent="0.2">
      <c r="A17" s="44"/>
      <c r="B17" s="41"/>
      <c r="C17" s="51"/>
      <c r="D17" s="51"/>
      <c r="E17" s="51"/>
      <c r="F17" s="54"/>
      <c r="G17" s="43"/>
      <c r="H17" s="38"/>
      <c r="L17" s="41"/>
      <c r="M17" s="43"/>
      <c r="P17" s="44"/>
      <c r="Q17" s="43"/>
      <c r="T17" s="44"/>
    </row>
    <row r="18" spans="1:20" x14ac:dyDescent="0.2">
      <c r="A18" s="44"/>
      <c r="B18" s="41"/>
      <c r="C18" s="51"/>
      <c r="D18" s="51"/>
      <c r="E18" s="51"/>
      <c r="F18" s="54"/>
      <c r="G18" s="43"/>
      <c r="H18" s="38"/>
      <c r="L18" s="41"/>
      <c r="M18" s="45"/>
      <c r="P18" s="44"/>
      <c r="Q18" s="43"/>
      <c r="T18" s="44"/>
    </row>
    <row r="19" spans="1:20" x14ac:dyDescent="0.2">
      <c r="A19" s="44"/>
      <c r="B19" s="41"/>
      <c r="C19" s="51"/>
      <c r="D19" s="51"/>
      <c r="E19" s="51"/>
      <c r="F19" s="54"/>
      <c r="G19" s="43"/>
      <c r="H19" s="38"/>
      <c r="L19" s="41"/>
      <c r="M19" s="43"/>
      <c r="P19" s="44"/>
      <c r="Q19" s="43"/>
      <c r="T19" s="44"/>
    </row>
    <row r="20" spans="1:20" x14ac:dyDescent="0.2">
      <c r="A20" s="44"/>
      <c r="B20" s="41"/>
      <c r="C20" s="51"/>
      <c r="D20" s="51"/>
      <c r="E20" s="51"/>
      <c r="F20" s="54"/>
      <c r="G20" s="43"/>
      <c r="H20" s="38"/>
      <c r="L20" s="41"/>
      <c r="M20" s="45"/>
      <c r="P20" s="44"/>
      <c r="Q20" s="43"/>
      <c r="T20" s="44"/>
    </row>
    <row r="21" spans="1:20" x14ac:dyDescent="0.2">
      <c r="A21" s="44"/>
      <c r="B21" s="41"/>
      <c r="C21" s="51"/>
      <c r="D21" s="51"/>
      <c r="E21" s="51"/>
      <c r="F21" s="54"/>
      <c r="G21" s="43"/>
      <c r="H21" s="38"/>
      <c r="L21" s="41"/>
      <c r="M21" s="45"/>
      <c r="P21" s="44"/>
      <c r="Q21" s="43"/>
      <c r="T21" s="44"/>
    </row>
    <row r="22" spans="1:20" x14ac:dyDescent="0.2">
      <c r="A22" s="44"/>
      <c r="B22" s="41"/>
      <c r="C22" s="51"/>
      <c r="D22" s="51"/>
      <c r="E22" s="51"/>
      <c r="F22" s="54"/>
      <c r="G22" s="43"/>
      <c r="H22" s="38"/>
      <c r="L22" s="41"/>
      <c r="M22" s="45"/>
      <c r="P22" s="44"/>
      <c r="Q22" s="43"/>
      <c r="T22" s="44"/>
    </row>
    <row r="23" spans="1:20" x14ac:dyDescent="0.2">
      <c r="A23" s="44"/>
      <c r="B23" s="41"/>
      <c r="C23" s="51"/>
      <c r="D23" s="51"/>
      <c r="E23" s="51"/>
      <c r="F23" s="54"/>
      <c r="G23" s="43"/>
      <c r="H23" s="38"/>
      <c r="L23" s="41"/>
      <c r="M23" s="45"/>
      <c r="P23" s="44"/>
      <c r="Q23" s="43"/>
      <c r="T23" s="44"/>
    </row>
    <row r="24" spans="1:20" x14ac:dyDescent="0.2">
      <c r="A24" s="44"/>
      <c r="B24" s="41"/>
      <c r="C24" s="51"/>
      <c r="D24" s="51"/>
      <c r="E24" s="51"/>
      <c r="F24" s="54"/>
      <c r="G24" s="43"/>
      <c r="H24" s="38"/>
      <c r="L24" s="41"/>
      <c r="M24" s="45"/>
      <c r="P24" s="44"/>
      <c r="Q24" s="43"/>
      <c r="T24" s="44"/>
    </row>
    <row r="25" spans="1:20" x14ac:dyDescent="0.2">
      <c r="A25" s="44"/>
      <c r="B25" s="41"/>
      <c r="C25" s="51"/>
      <c r="D25" s="51"/>
      <c r="E25" s="51"/>
      <c r="F25" s="54"/>
      <c r="G25" s="43"/>
      <c r="H25" s="38"/>
      <c r="L25" s="41"/>
      <c r="M25" s="45"/>
      <c r="P25" s="44"/>
      <c r="Q25" s="43"/>
    </row>
    <row r="26" spans="1:20" x14ac:dyDescent="0.2">
      <c r="A26" s="44"/>
      <c r="B26" s="41"/>
      <c r="C26" s="51"/>
      <c r="D26" s="51"/>
      <c r="E26" s="51"/>
      <c r="F26" s="54"/>
      <c r="G26" s="43"/>
      <c r="H26" s="38"/>
      <c r="L26" s="41"/>
      <c r="M26" s="43"/>
    </row>
    <row r="27" spans="1:20" x14ac:dyDescent="0.2">
      <c r="A27" s="44"/>
      <c r="B27" s="41"/>
      <c r="C27" s="51"/>
      <c r="D27" s="51"/>
      <c r="E27" s="51"/>
      <c r="F27" s="54"/>
      <c r="G27" s="43"/>
      <c r="H27" s="38"/>
      <c r="L27" s="41"/>
      <c r="M27" s="45"/>
      <c r="P27" s="44"/>
      <c r="Q27" s="43"/>
    </row>
    <row r="28" spans="1:20" x14ac:dyDescent="0.2">
      <c r="A28" s="44"/>
      <c r="B28" s="41"/>
      <c r="C28" s="51"/>
      <c r="D28" s="51"/>
      <c r="E28" s="51"/>
      <c r="F28" s="54"/>
      <c r="G28" s="43"/>
      <c r="H28" s="38"/>
      <c r="L28" s="41"/>
      <c r="M28" s="45"/>
      <c r="P28" s="44"/>
      <c r="Q28" s="43"/>
    </row>
    <row r="29" spans="1:20" x14ac:dyDescent="0.2">
      <c r="A29" s="44"/>
      <c r="B29" s="41"/>
      <c r="C29" s="51"/>
      <c r="D29" s="51"/>
      <c r="E29" s="51"/>
      <c r="F29" s="54"/>
      <c r="G29" s="43"/>
      <c r="H29" s="38"/>
      <c r="L29" s="41"/>
      <c r="M29" s="45"/>
    </row>
    <row r="30" spans="1:20" x14ac:dyDescent="0.2">
      <c r="A30" s="44"/>
      <c r="B30" s="41"/>
      <c r="C30" s="51"/>
      <c r="D30" s="51"/>
      <c r="E30" s="51"/>
      <c r="F30" s="54"/>
      <c r="G30" s="43"/>
      <c r="H30" s="38"/>
      <c r="L30" s="41"/>
      <c r="M30" s="45"/>
      <c r="P30" s="44"/>
      <c r="Q30" s="43"/>
    </row>
    <row r="31" spans="1:20" x14ac:dyDescent="0.2">
      <c r="A31" s="44"/>
      <c r="B31" s="41"/>
      <c r="C31" s="51"/>
      <c r="D31" s="51"/>
      <c r="E31" s="51"/>
      <c r="F31" s="54"/>
      <c r="G31" s="43"/>
      <c r="H31" s="38"/>
      <c r="L31" s="41"/>
      <c r="M31" s="45"/>
      <c r="P31" s="44"/>
      <c r="Q31" s="43"/>
    </row>
    <row r="32" spans="1:20" x14ac:dyDescent="0.2">
      <c r="A32" s="44"/>
      <c r="B32" s="41"/>
      <c r="C32" s="51"/>
      <c r="D32" s="51"/>
      <c r="E32" s="51"/>
      <c r="F32" s="54"/>
      <c r="G32" s="43"/>
      <c r="H32" s="38"/>
      <c r="L32" s="41"/>
      <c r="M32" s="45"/>
      <c r="P32" s="44"/>
      <c r="Q32" s="43"/>
    </row>
    <row r="33" spans="1:18" x14ac:dyDescent="0.2">
      <c r="A33" s="44"/>
      <c r="B33" s="41"/>
      <c r="C33" s="51"/>
      <c r="D33" s="51"/>
      <c r="E33" s="51"/>
      <c r="F33" s="54"/>
      <c r="G33" s="43"/>
      <c r="H33" s="55"/>
      <c r="I33" s="55"/>
      <c r="J33" s="55"/>
      <c r="L33" s="41"/>
      <c r="M33" s="45"/>
      <c r="P33" s="44"/>
      <c r="Q33" s="43"/>
    </row>
    <row r="34" spans="1:18" x14ac:dyDescent="0.2">
      <c r="A34" s="44"/>
      <c r="B34" s="41"/>
      <c r="C34" s="51"/>
      <c r="D34" s="51"/>
      <c r="E34" s="51"/>
      <c r="F34" s="54"/>
      <c r="G34" s="43"/>
      <c r="H34" s="38"/>
      <c r="L34" s="41"/>
      <c r="M34" s="45"/>
      <c r="P34" s="44"/>
      <c r="Q34" s="43"/>
    </row>
    <row r="35" spans="1:18" x14ac:dyDescent="0.2">
      <c r="A35" s="44"/>
      <c r="B35" s="41"/>
      <c r="C35" s="51"/>
      <c r="D35" s="51"/>
      <c r="E35" s="51"/>
      <c r="F35" s="54"/>
      <c r="G35" s="43"/>
      <c r="H35" s="38"/>
      <c r="L35" s="41"/>
      <c r="M35" s="45"/>
      <c r="P35" s="44"/>
      <c r="Q35" s="43"/>
    </row>
    <row r="36" spans="1:18" x14ac:dyDescent="0.2">
      <c r="A36" s="44"/>
      <c r="B36" s="41"/>
      <c r="C36" s="51"/>
      <c r="D36" s="51"/>
      <c r="E36" s="51"/>
      <c r="F36" s="54"/>
      <c r="G36" s="43"/>
      <c r="H36" s="38"/>
      <c r="L36" s="41"/>
      <c r="M36" s="45"/>
      <c r="P36" s="44"/>
      <c r="Q36" s="43"/>
    </row>
    <row r="37" spans="1:18" x14ac:dyDescent="0.2">
      <c r="A37" s="44"/>
      <c r="B37" s="41"/>
      <c r="C37" s="51"/>
      <c r="D37" s="51"/>
      <c r="E37" s="51"/>
      <c r="F37" s="54"/>
      <c r="G37" s="43"/>
      <c r="H37" s="38"/>
      <c r="L37" s="41"/>
      <c r="M37" s="45"/>
      <c r="P37" s="44"/>
      <c r="Q37" s="43"/>
    </row>
    <row r="38" spans="1:18" x14ac:dyDescent="0.2">
      <c r="A38" s="44"/>
      <c r="B38" s="41"/>
      <c r="C38" s="51"/>
      <c r="D38" s="51"/>
      <c r="E38" s="51"/>
      <c r="F38" s="54"/>
      <c r="G38" s="43"/>
      <c r="H38" s="38"/>
      <c r="L38" s="41"/>
      <c r="M38" s="45"/>
      <c r="P38" s="44"/>
      <c r="Q38" s="43"/>
    </row>
    <row r="39" spans="1:18" x14ac:dyDescent="0.2">
      <c r="A39" s="44"/>
      <c r="B39" s="41"/>
      <c r="C39" s="51"/>
      <c r="D39" s="51"/>
      <c r="E39" s="51"/>
      <c r="F39" s="54"/>
      <c r="G39" s="43"/>
      <c r="H39" s="38"/>
      <c r="L39" s="41"/>
      <c r="M39" s="43"/>
    </row>
    <row r="40" spans="1:18" x14ac:dyDescent="0.2">
      <c r="A40" s="44"/>
      <c r="B40" s="41"/>
      <c r="C40" s="51"/>
      <c r="D40" s="51"/>
      <c r="E40" s="51"/>
      <c r="F40" s="54"/>
      <c r="G40" s="43"/>
      <c r="H40" s="38"/>
      <c r="L40" s="41"/>
      <c r="M40" s="45"/>
      <c r="P40" s="41"/>
      <c r="Q40" s="45"/>
    </row>
    <row r="41" spans="1:18" x14ac:dyDescent="0.2">
      <c r="A41" s="44"/>
      <c r="B41" s="41"/>
      <c r="C41" s="51"/>
      <c r="D41" s="51"/>
      <c r="E41" s="51"/>
      <c r="F41" s="54"/>
      <c r="G41" s="43"/>
      <c r="H41" s="38"/>
      <c r="L41" s="41"/>
      <c r="M41" s="45"/>
      <c r="P41" s="41"/>
      <c r="Q41" s="45"/>
    </row>
    <row r="42" spans="1:18" x14ac:dyDescent="0.2">
      <c r="A42" s="44"/>
      <c r="B42" s="41"/>
      <c r="C42" s="51"/>
      <c r="D42" s="51"/>
      <c r="E42" s="51"/>
      <c r="F42" s="54"/>
      <c r="G42" s="43"/>
      <c r="H42" s="38"/>
      <c r="L42" s="41"/>
      <c r="M42" s="45"/>
    </row>
    <row r="43" spans="1:18" x14ac:dyDescent="0.2">
      <c r="A43" s="44"/>
      <c r="B43" s="41"/>
      <c r="C43" s="51"/>
      <c r="D43" s="51"/>
      <c r="E43" s="51"/>
      <c r="F43" s="54"/>
      <c r="G43" s="43"/>
      <c r="H43" s="55"/>
      <c r="I43" s="55"/>
      <c r="J43" s="55"/>
      <c r="L43" s="41"/>
      <c r="M43" s="43"/>
    </row>
    <row r="44" spans="1:18" x14ac:dyDescent="0.2">
      <c r="A44" s="44"/>
      <c r="B44" s="41"/>
      <c r="C44" s="51"/>
      <c r="D44" s="51"/>
      <c r="E44" s="51"/>
      <c r="F44" s="54"/>
      <c r="G44" s="43"/>
      <c r="H44" s="38"/>
      <c r="L44" s="41"/>
      <c r="M44" s="45"/>
      <c r="P44" s="41"/>
      <c r="Q44" s="45"/>
    </row>
    <row r="45" spans="1:18" x14ac:dyDescent="0.2">
      <c r="A45" s="44"/>
      <c r="B45" s="41"/>
      <c r="C45" s="51"/>
      <c r="D45" s="51"/>
      <c r="E45" s="51"/>
      <c r="F45" s="54"/>
      <c r="G45" s="43"/>
      <c r="H45" s="38"/>
      <c r="L45" s="41"/>
      <c r="M45" s="45"/>
      <c r="P45" s="41"/>
      <c r="Q45" s="45"/>
      <c r="R45" s="46"/>
    </row>
    <row r="46" spans="1:18" x14ac:dyDescent="0.2">
      <c r="A46" s="44"/>
      <c r="B46" s="41"/>
      <c r="C46" s="51"/>
      <c r="D46" s="51"/>
      <c r="E46" s="51"/>
      <c r="F46" s="54"/>
      <c r="G46" s="43"/>
      <c r="H46" s="38"/>
      <c r="L46" s="41"/>
      <c r="M46" s="45"/>
    </row>
    <row r="47" spans="1:18" x14ac:dyDescent="0.2">
      <c r="A47" s="44"/>
      <c r="B47" s="41"/>
      <c r="C47" s="51"/>
      <c r="D47" s="51"/>
      <c r="E47" s="51"/>
      <c r="F47" s="54"/>
      <c r="G47" s="43"/>
      <c r="H47" s="38"/>
      <c r="L47" s="41"/>
      <c r="M47" s="45"/>
    </row>
    <row r="48" spans="1:18" x14ac:dyDescent="0.2">
      <c r="A48" s="44"/>
      <c r="B48" s="41"/>
      <c r="C48" s="51"/>
      <c r="D48" s="51"/>
      <c r="E48" s="51"/>
      <c r="F48" s="54"/>
      <c r="G48" s="43"/>
      <c r="H48" s="38"/>
      <c r="L48" s="41"/>
      <c r="M48" s="43"/>
    </row>
    <row r="49" spans="1:13" x14ac:dyDescent="0.2">
      <c r="A49" s="44"/>
      <c r="B49" s="41"/>
      <c r="C49" s="51"/>
      <c r="D49" s="51"/>
      <c r="E49" s="51"/>
      <c r="F49" s="54"/>
      <c r="G49" s="43"/>
      <c r="H49" s="38"/>
      <c r="L49" s="41"/>
      <c r="M49" s="45"/>
    </row>
    <row r="50" spans="1:13" x14ac:dyDescent="0.2">
      <c r="A50" s="44"/>
      <c r="B50" s="41"/>
      <c r="C50" s="51"/>
      <c r="D50" s="51"/>
      <c r="E50" s="51"/>
      <c r="F50" s="54"/>
      <c r="G50" s="43"/>
      <c r="H50" s="38"/>
      <c r="L50" s="41"/>
      <c r="M50" s="43"/>
    </row>
    <row r="51" spans="1:13" x14ac:dyDescent="0.2">
      <c r="A51" s="44"/>
      <c r="B51" s="41"/>
      <c r="C51" s="51"/>
      <c r="D51" s="51"/>
      <c r="E51" s="51"/>
      <c r="F51" s="54"/>
      <c r="G51" s="43"/>
      <c r="H51" s="38"/>
      <c r="L51" s="41"/>
      <c r="M51" s="45"/>
    </row>
    <row r="52" spans="1:13" x14ac:dyDescent="0.2">
      <c r="A52" s="44"/>
      <c r="B52" s="41"/>
      <c r="C52" s="51"/>
      <c r="D52" s="51"/>
      <c r="E52" s="51"/>
      <c r="F52" s="54"/>
      <c r="G52" s="43"/>
      <c r="H52" s="38"/>
      <c r="L52" s="41"/>
      <c r="M52" s="45"/>
    </row>
    <row r="53" spans="1:13" x14ac:dyDescent="0.2">
      <c r="A53" s="44"/>
      <c r="B53" s="41"/>
      <c r="C53" s="51"/>
      <c r="D53" s="51"/>
      <c r="E53" s="51"/>
      <c r="F53" s="54"/>
      <c r="G53" s="43"/>
      <c r="H53" s="38"/>
      <c r="L53" s="41"/>
      <c r="M53" s="43"/>
    </row>
    <row r="54" spans="1:13" x14ac:dyDescent="0.2">
      <c r="A54" s="44"/>
      <c r="B54" s="41"/>
      <c r="C54" s="51"/>
      <c r="D54" s="51"/>
      <c r="E54" s="51"/>
      <c r="F54" s="54"/>
      <c r="G54" s="43"/>
      <c r="H54" s="38"/>
      <c r="L54" s="41"/>
      <c r="M54" s="45"/>
    </row>
    <row r="55" spans="1:13" x14ac:dyDescent="0.2">
      <c r="A55" s="44"/>
      <c r="B55" s="41"/>
      <c r="C55" s="51"/>
      <c r="D55" s="51"/>
      <c r="E55" s="51"/>
      <c r="F55" s="54"/>
      <c r="G55" s="43"/>
      <c r="H55" s="38"/>
      <c r="L55" s="41"/>
      <c r="M55" s="45"/>
    </row>
    <row r="56" spans="1:13" x14ac:dyDescent="0.2">
      <c r="A56" s="44"/>
      <c r="B56" s="41"/>
      <c r="C56" s="51"/>
      <c r="D56" s="51"/>
      <c r="E56" s="51"/>
      <c r="F56" s="54"/>
      <c r="G56" s="43"/>
      <c r="H56" s="38"/>
      <c r="L56" s="41"/>
      <c r="M56" s="45"/>
    </row>
    <row r="57" spans="1:13" x14ac:dyDescent="0.2">
      <c r="A57" s="44"/>
      <c r="B57" s="41"/>
      <c r="C57" s="51"/>
      <c r="D57" s="51"/>
      <c r="E57" s="51"/>
      <c r="F57" s="54"/>
      <c r="G57" s="43"/>
      <c r="H57" s="38"/>
      <c r="L57" s="41"/>
      <c r="M57" s="45"/>
    </row>
    <row r="58" spans="1:13" x14ac:dyDescent="0.2">
      <c r="A58" s="44"/>
      <c r="B58" s="41"/>
      <c r="C58" s="51"/>
      <c r="D58" s="51"/>
      <c r="E58" s="51"/>
      <c r="F58" s="54"/>
      <c r="G58" s="43"/>
      <c r="H58" s="38"/>
      <c r="L58" s="41"/>
      <c r="M58" s="43"/>
    </row>
    <row r="59" spans="1:13" x14ac:dyDescent="0.2">
      <c r="A59" s="44"/>
      <c r="B59" s="41"/>
      <c r="C59" s="51"/>
      <c r="D59" s="51"/>
      <c r="E59" s="51"/>
      <c r="F59" s="54"/>
      <c r="G59" s="43"/>
      <c r="H59" s="38"/>
      <c r="L59" s="41"/>
      <c r="M59" s="45"/>
    </row>
    <row r="60" spans="1:13" x14ac:dyDescent="0.2">
      <c r="A60" s="44"/>
      <c r="B60" s="41"/>
      <c r="C60" s="51"/>
      <c r="D60" s="51"/>
      <c r="E60" s="51"/>
      <c r="F60" s="54"/>
      <c r="G60" s="43"/>
      <c r="H60" s="38"/>
      <c r="L60" s="41"/>
      <c r="M60" s="45"/>
    </row>
    <row r="61" spans="1:13" x14ac:dyDescent="0.2">
      <c r="A61" s="44"/>
      <c r="B61" s="41"/>
      <c r="C61" s="51"/>
      <c r="D61" s="51"/>
      <c r="E61" s="51"/>
      <c r="F61" s="54"/>
      <c r="G61" s="43"/>
      <c r="H61" s="38"/>
      <c r="L61" s="41"/>
      <c r="M61" s="45"/>
    </row>
    <row r="62" spans="1:13" x14ac:dyDescent="0.2">
      <c r="A62" s="44"/>
      <c r="B62" s="41"/>
      <c r="C62" s="51"/>
      <c r="D62" s="51"/>
      <c r="E62" s="51"/>
      <c r="F62" s="54"/>
      <c r="G62" s="43"/>
      <c r="H62" s="38"/>
      <c r="L62" s="41"/>
      <c r="M62" s="45"/>
    </row>
    <row r="63" spans="1:13" x14ac:dyDescent="0.2">
      <c r="A63" s="56"/>
      <c r="B63" s="56"/>
      <c r="C63" s="50"/>
      <c r="D63" s="50"/>
      <c r="E63" s="50"/>
      <c r="F63" s="50"/>
      <c r="G63" s="43"/>
      <c r="H63" s="38"/>
      <c r="L63" s="41"/>
      <c r="M63" s="45"/>
    </row>
    <row r="64" spans="1:13" x14ac:dyDescent="0.2">
      <c r="A64" s="44"/>
      <c r="B64" s="41"/>
      <c r="C64" s="51"/>
      <c r="D64" s="51"/>
      <c r="E64" s="51"/>
      <c r="F64" s="51"/>
      <c r="G64" s="43"/>
      <c r="H64" s="38"/>
      <c r="L64" s="41"/>
      <c r="M64" s="45"/>
    </row>
    <row r="65" spans="1:14" x14ac:dyDescent="0.2">
      <c r="A65" s="44"/>
      <c r="B65" s="41"/>
      <c r="C65" s="51"/>
      <c r="D65" s="51"/>
      <c r="E65" s="51"/>
      <c r="F65" s="51"/>
      <c r="G65" s="43"/>
      <c r="H65" s="38"/>
      <c r="L65" s="41"/>
      <c r="M65" s="45"/>
    </row>
    <row r="66" spans="1:14" x14ac:dyDescent="0.2">
      <c r="A66" s="44"/>
      <c r="B66" s="41"/>
      <c r="C66" s="51"/>
      <c r="D66" s="51"/>
      <c r="E66" s="51"/>
      <c r="F66" s="51"/>
      <c r="G66" s="43"/>
      <c r="H66" s="38"/>
      <c r="L66" s="41"/>
      <c r="M66" s="45"/>
    </row>
    <row r="67" spans="1:14" s="47" customFormat="1" x14ac:dyDescent="0.2">
      <c r="A67" s="56"/>
      <c r="B67" s="56"/>
      <c r="C67" s="50"/>
      <c r="D67" s="50"/>
      <c r="E67" s="50"/>
      <c r="F67" s="50"/>
      <c r="G67" s="43"/>
      <c r="L67" s="41"/>
      <c r="M67" s="45"/>
      <c r="N67" s="38"/>
    </row>
    <row r="68" spans="1:14" x14ac:dyDescent="0.2">
      <c r="A68" s="44"/>
      <c r="B68" s="41"/>
      <c r="C68" s="51"/>
      <c r="D68" s="51"/>
      <c r="E68" s="51"/>
      <c r="F68" s="51"/>
      <c r="G68" s="43"/>
      <c r="H68" s="38"/>
      <c r="L68" s="41"/>
      <c r="M68" s="43"/>
    </row>
    <row r="69" spans="1:14" x14ac:dyDescent="0.2">
      <c r="A69" s="56"/>
      <c r="B69" s="56"/>
      <c r="C69" s="50"/>
      <c r="D69" s="50"/>
      <c r="E69" s="50"/>
      <c r="F69" s="50"/>
      <c r="G69" s="43"/>
      <c r="H69" s="38"/>
      <c r="L69" s="41"/>
      <c r="M69" s="43"/>
    </row>
    <row r="70" spans="1:14" x14ac:dyDescent="0.2">
      <c r="A70" s="44"/>
      <c r="B70" s="41"/>
      <c r="C70" s="51"/>
      <c r="D70" s="51"/>
      <c r="E70" s="51"/>
      <c r="F70" s="51"/>
      <c r="G70" s="43"/>
      <c r="H70" s="55"/>
      <c r="I70" s="55"/>
      <c r="J70" s="55"/>
      <c r="L70" s="41"/>
      <c r="M70" s="43"/>
    </row>
    <row r="71" spans="1:14" x14ac:dyDescent="0.2">
      <c r="A71" s="44"/>
      <c r="B71" s="41"/>
      <c r="C71" s="51"/>
      <c r="D71" s="51"/>
      <c r="E71" s="51"/>
      <c r="F71" s="51"/>
      <c r="G71" s="43"/>
      <c r="H71" s="38"/>
      <c r="L71" s="41"/>
      <c r="M71" s="43"/>
    </row>
    <row r="72" spans="1:14" x14ac:dyDescent="0.2">
      <c r="A72" s="44"/>
      <c r="B72" s="41"/>
      <c r="C72" s="51"/>
      <c r="D72" s="51"/>
      <c r="E72" s="51"/>
      <c r="F72" s="51"/>
      <c r="G72" s="43"/>
      <c r="H72" s="38"/>
      <c r="L72" s="41"/>
      <c r="M72" s="43"/>
    </row>
    <row r="73" spans="1:14" x14ac:dyDescent="0.2">
      <c r="A73" s="44"/>
      <c r="B73" s="41"/>
      <c r="C73" s="51"/>
      <c r="D73" s="51"/>
      <c r="E73" s="51"/>
      <c r="F73" s="51"/>
      <c r="G73" s="43"/>
      <c r="H73" s="38"/>
      <c r="L73" s="41"/>
      <c r="M73" s="43"/>
    </row>
    <row r="74" spans="1:14" x14ac:dyDescent="0.2">
      <c r="A74" s="44"/>
      <c r="B74" s="41"/>
      <c r="C74" s="51"/>
      <c r="D74" s="51"/>
      <c r="E74" s="51"/>
      <c r="F74" s="51"/>
      <c r="G74" s="43"/>
      <c r="H74" s="55"/>
      <c r="I74" s="55"/>
      <c r="J74" s="55"/>
      <c r="L74" s="41"/>
      <c r="M74" s="43"/>
    </row>
    <row r="75" spans="1:14" s="47" customFormat="1" x14ac:dyDescent="0.2">
      <c r="A75" s="56"/>
      <c r="B75" s="56"/>
      <c r="C75" s="50"/>
      <c r="D75" s="50"/>
      <c r="E75" s="50"/>
      <c r="F75" s="50"/>
      <c r="G75" s="43"/>
      <c r="L75" s="41"/>
      <c r="M75" s="43"/>
      <c r="N75" s="38"/>
    </row>
    <row r="76" spans="1:14" x14ac:dyDescent="0.2">
      <c r="A76" s="44"/>
      <c r="B76" s="41"/>
      <c r="C76" s="51"/>
      <c r="D76" s="51"/>
      <c r="E76" s="51"/>
      <c r="F76" s="51"/>
      <c r="G76" s="43"/>
      <c r="H76" s="38"/>
      <c r="L76" s="41"/>
      <c r="M76" s="43"/>
    </row>
    <row r="77" spans="1:14" x14ac:dyDescent="0.2">
      <c r="A77" s="44"/>
      <c r="B77" s="41"/>
      <c r="C77" s="51"/>
      <c r="D77" s="51"/>
      <c r="E77" s="51"/>
      <c r="F77" s="51"/>
      <c r="G77" s="43"/>
      <c r="H77" s="55"/>
      <c r="I77" s="55"/>
      <c r="J77" s="55"/>
      <c r="L77" s="41"/>
      <c r="M77" s="45"/>
    </row>
    <row r="78" spans="1:14" s="47" customFormat="1" x14ac:dyDescent="0.2">
      <c r="A78" s="56"/>
      <c r="B78" s="56"/>
      <c r="C78" s="50"/>
      <c r="D78" s="50"/>
      <c r="E78" s="50"/>
      <c r="F78" s="50"/>
      <c r="G78" s="43"/>
      <c r="L78" s="41"/>
      <c r="M78" s="43"/>
      <c r="N78" s="38"/>
    </row>
    <row r="79" spans="1:14" x14ac:dyDescent="0.2">
      <c r="A79" s="44"/>
      <c r="B79" s="41"/>
      <c r="C79" s="57"/>
      <c r="D79" s="51"/>
      <c r="E79" s="51"/>
      <c r="F79" s="51"/>
      <c r="G79" s="43"/>
      <c r="H79" s="38"/>
      <c r="L79" s="41"/>
      <c r="M79" s="43"/>
    </row>
    <row r="80" spans="1:14" x14ac:dyDescent="0.2">
      <c r="A80" s="44"/>
      <c r="B80" s="41"/>
      <c r="C80" s="57"/>
      <c r="D80" s="51"/>
      <c r="E80" s="51"/>
      <c r="F80" s="51"/>
      <c r="G80" s="43"/>
      <c r="H80" s="38"/>
      <c r="L80" s="41"/>
      <c r="M80" s="43"/>
    </row>
    <row r="81" spans="1:17" x14ac:dyDescent="0.2">
      <c r="A81" s="44"/>
      <c r="B81" s="41"/>
      <c r="C81" s="57"/>
      <c r="D81" s="51"/>
      <c r="E81" s="51"/>
      <c r="F81" s="51"/>
      <c r="G81" s="43"/>
      <c r="H81" s="38"/>
      <c r="L81" s="41"/>
      <c r="M81" s="43"/>
    </row>
    <row r="82" spans="1:17" x14ac:dyDescent="0.2">
      <c r="A82" s="44"/>
      <c r="B82" s="41"/>
      <c r="C82" s="57"/>
      <c r="D82" s="51"/>
      <c r="E82" s="51"/>
      <c r="F82" s="51"/>
      <c r="G82" s="43"/>
      <c r="H82" s="38"/>
      <c r="L82" s="41"/>
      <c r="M82" s="43"/>
    </row>
    <row r="83" spans="1:17" x14ac:dyDescent="0.2">
      <c r="A83" s="44"/>
      <c r="B83" s="41"/>
      <c r="C83" s="57"/>
      <c r="D83" s="51"/>
      <c r="E83" s="51"/>
      <c r="F83" s="51"/>
      <c r="G83" s="43"/>
      <c r="H83" s="38"/>
      <c r="L83" s="41"/>
      <c r="M83" s="43"/>
    </row>
    <row r="84" spans="1:17" x14ac:dyDescent="0.2">
      <c r="A84" s="56"/>
      <c r="B84" s="56"/>
      <c r="C84" s="50"/>
      <c r="D84" s="50"/>
      <c r="E84" s="50"/>
      <c r="F84" s="50"/>
      <c r="G84" s="43"/>
      <c r="H84" s="38"/>
      <c r="L84" s="41"/>
      <c r="M84" s="43"/>
    </row>
    <row r="85" spans="1:17" x14ac:dyDescent="0.2">
      <c r="A85" s="44"/>
      <c r="B85" s="41"/>
      <c r="C85" s="51"/>
      <c r="D85" s="51"/>
      <c r="E85" s="51"/>
      <c r="F85" s="51"/>
      <c r="G85" s="43"/>
      <c r="H85" s="38"/>
      <c r="L85" s="41"/>
      <c r="M85" s="43"/>
    </row>
    <row r="86" spans="1:17" x14ac:dyDescent="0.2">
      <c r="A86" s="44"/>
      <c r="B86" s="41"/>
      <c r="C86" s="51"/>
      <c r="D86" s="51"/>
      <c r="E86" s="51"/>
      <c r="F86" s="51"/>
      <c r="G86" s="43"/>
      <c r="H86" s="38"/>
      <c r="L86" s="41"/>
      <c r="M86" s="43"/>
      <c r="P86" s="41"/>
      <c r="Q86" s="43"/>
    </row>
    <row r="87" spans="1:17" x14ac:dyDescent="0.2">
      <c r="A87" s="56"/>
      <c r="B87" s="56"/>
      <c r="C87" s="50"/>
      <c r="D87" s="50"/>
      <c r="E87" s="50"/>
      <c r="F87" s="50"/>
      <c r="G87" s="43"/>
      <c r="H87" s="38"/>
    </row>
    <row r="88" spans="1:17" x14ac:dyDescent="0.2">
      <c r="A88" s="44"/>
      <c r="B88" s="41"/>
      <c r="C88" s="51"/>
      <c r="D88" s="51"/>
      <c r="E88" s="51"/>
      <c r="F88" s="51"/>
      <c r="G88" s="43"/>
      <c r="H88" s="38"/>
    </row>
    <row r="89" spans="1:17" x14ac:dyDescent="0.2">
      <c r="A89" s="44"/>
      <c r="B89" s="41"/>
      <c r="C89" s="51"/>
      <c r="D89" s="51"/>
      <c r="E89" s="51"/>
      <c r="F89" s="51"/>
      <c r="G89" s="43"/>
      <c r="H89" s="38"/>
    </row>
    <row r="90" spans="1:17" s="47" customFormat="1" x14ac:dyDescent="0.2">
      <c r="A90" s="56"/>
      <c r="C90" s="50"/>
      <c r="D90" s="50"/>
      <c r="E90" s="50"/>
      <c r="F90" s="50"/>
      <c r="G90" s="43"/>
    </row>
    <row r="91" spans="1:17" x14ac:dyDescent="0.2">
      <c r="A91" s="44"/>
      <c r="B91" s="41"/>
      <c r="C91" s="51"/>
      <c r="D91" s="51"/>
      <c r="E91" s="51"/>
      <c r="F91" s="51"/>
      <c r="G91" s="43"/>
      <c r="H91" s="38"/>
    </row>
    <row r="92" spans="1:17" x14ac:dyDescent="0.2">
      <c r="A92" s="44"/>
      <c r="B92" s="41"/>
      <c r="C92" s="51"/>
      <c r="D92" s="51"/>
      <c r="E92" s="51"/>
      <c r="F92" s="51"/>
      <c r="G92" s="43"/>
      <c r="H92" s="38"/>
    </row>
    <row r="93" spans="1:17" x14ac:dyDescent="0.2">
      <c r="A93" s="44"/>
      <c r="B93" s="41"/>
      <c r="C93" s="51"/>
      <c r="D93" s="51"/>
      <c r="E93" s="51"/>
      <c r="F93" s="51"/>
      <c r="G93" s="43"/>
      <c r="H93" s="38"/>
    </row>
    <row r="94" spans="1:17" x14ac:dyDescent="0.2">
      <c r="A94" s="44"/>
      <c r="B94" s="41"/>
      <c r="C94" s="51"/>
      <c r="D94" s="51"/>
      <c r="E94" s="51"/>
      <c r="F94" s="51"/>
      <c r="G94" s="43"/>
      <c r="H94" s="38"/>
    </row>
    <row r="95" spans="1:17" x14ac:dyDescent="0.2">
      <c r="A95" s="44"/>
      <c r="B95" s="41"/>
      <c r="C95" s="51"/>
      <c r="D95" s="51"/>
      <c r="E95" s="51"/>
      <c r="F95" s="51"/>
      <c r="G95" s="43"/>
      <c r="H95" s="38"/>
    </row>
    <row r="96" spans="1:17" x14ac:dyDescent="0.2">
      <c r="A96" s="44"/>
      <c r="B96" s="41"/>
      <c r="C96" s="51"/>
      <c r="D96" s="51"/>
      <c r="E96" s="51"/>
      <c r="F96" s="51"/>
      <c r="G96" s="43"/>
      <c r="H96" s="38"/>
    </row>
    <row r="97" spans="1:17" x14ac:dyDescent="0.2">
      <c r="A97" s="44"/>
      <c r="B97" s="41"/>
      <c r="C97" s="51"/>
      <c r="D97" s="51"/>
      <c r="E97" s="51"/>
      <c r="F97" s="51"/>
      <c r="G97" s="43"/>
      <c r="H97" s="38"/>
    </row>
    <row r="98" spans="1:17" x14ac:dyDescent="0.2">
      <c r="A98" s="44"/>
      <c r="B98" s="41"/>
      <c r="C98" s="51"/>
      <c r="D98" s="51"/>
      <c r="E98" s="51"/>
      <c r="F98" s="51"/>
      <c r="G98" s="43"/>
      <c r="H98" s="38"/>
    </row>
    <row r="99" spans="1:17" x14ac:dyDescent="0.2">
      <c r="A99" s="44"/>
      <c r="B99" s="41"/>
      <c r="C99" s="51"/>
      <c r="D99" s="51"/>
      <c r="E99" s="51"/>
      <c r="F99" s="51"/>
      <c r="G99" s="43"/>
      <c r="H99" s="38"/>
    </row>
    <row r="100" spans="1:17" x14ac:dyDescent="0.2">
      <c r="A100" s="44"/>
      <c r="B100" s="41"/>
      <c r="C100" s="51"/>
      <c r="D100" s="51"/>
      <c r="E100" s="51"/>
      <c r="F100" s="51"/>
      <c r="G100" s="43"/>
      <c r="H100" s="38"/>
      <c r="L100" s="41"/>
      <c r="M100" s="43"/>
      <c r="P100" s="41"/>
      <c r="Q100" s="43"/>
    </row>
    <row r="101" spans="1:17" x14ac:dyDescent="0.2">
      <c r="A101" s="44"/>
      <c r="B101" s="41"/>
      <c r="C101" s="51"/>
      <c r="D101" s="51"/>
      <c r="E101" s="51"/>
      <c r="F101" s="51"/>
      <c r="G101" s="43"/>
      <c r="H101" s="38"/>
      <c r="L101" s="41"/>
      <c r="M101" s="43"/>
      <c r="P101" s="41"/>
      <c r="Q101" s="43"/>
    </row>
    <row r="102" spans="1:17" x14ac:dyDescent="0.2">
      <c r="A102" s="44"/>
      <c r="B102" s="41"/>
      <c r="C102" s="51"/>
      <c r="D102" s="51"/>
      <c r="E102" s="51"/>
      <c r="F102" s="51"/>
      <c r="G102" s="43"/>
      <c r="H102" s="38"/>
      <c r="L102" s="41"/>
      <c r="M102" s="43"/>
      <c r="P102" s="41"/>
      <c r="Q102" s="43"/>
    </row>
    <row r="103" spans="1:17" x14ac:dyDescent="0.2">
      <c r="A103" s="44"/>
      <c r="B103" s="41"/>
      <c r="C103" s="51"/>
      <c r="D103" s="51"/>
      <c r="E103" s="51"/>
      <c r="F103" s="51"/>
      <c r="G103" s="43"/>
      <c r="H103" s="38"/>
      <c r="L103" s="41"/>
      <c r="M103" s="43"/>
      <c r="P103" s="41"/>
      <c r="Q103" s="43"/>
    </row>
    <row r="104" spans="1:17" x14ac:dyDescent="0.2">
      <c r="A104" s="44"/>
      <c r="B104" s="41"/>
      <c r="C104" s="51"/>
      <c r="D104" s="51"/>
      <c r="E104" s="51"/>
      <c r="F104" s="51"/>
      <c r="G104" s="43"/>
      <c r="H104" s="38"/>
    </row>
    <row r="105" spans="1:17" x14ac:dyDescent="0.2">
      <c r="A105" s="44"/>
      <c r="B105" s="41"/>
      <c r="C105" s="51"/>
      <c r="D105" s="51"/>
      <c r="E105" s="51"/>
      <c r="F105" s="51"/>
      <c r="G105" s="43"/>
      <c r="H105" s="38"/>
    </row>
    <row r="106" spans="1:17" x14ac:dyDescent="0.2">
      <c r="A106" s="44"/>
      <c r="B106" s="41"/>
      <c r="C106" s="51"/>
      <c r="D106" s="51"/>
      <c r="E106" s="51"/>
      <c r="F106" s="51"/>
      <c r="G106" s="43"/>
      <c r="H106" s="38"/>
    </row>
    <row r="107" spans="1:17" s="47" customFormat="1" x14ac:dyDescent="0.2">
      <c r="A107" s="56"/>
      <c r="C107" s="50"/>
      <c r="D107" s="50"/>
      <c r="E107" s="50"/>
      <c r="F107" s="50"/>
      <c r="G107" s="43"/>
    </row>
    <row r="108" spans="1:17" x14ac:dyDescent="0.2">
      <c r="A108" s="44"/>
      <c r="B108" s="41"/>
      <c r="C108" s="51"/>
      <c r="D108" s="51"/>
      <c r="E108" s="51"/>
      <c r="F108" s="51"/>
      <c r="G108" s="43"/>
      <c r="H108" s="38"/>
    </row>
    <row r="109" spans="1:17" x14ac:dyDescent="0.2">
      <c r="A109" s="44"/>
      <c r="B109" s="41"/>
      <c r="C109" s="51"/>
      <c r="D109" s="51"/>
      <c r="E109" s="51"/>
      <c r="F109" s="51"/>
      <c r="G109" s="43"/>
      <c r="H109" s="38"/>
    </row>
    <row r="110" spans="1:17" s="47" customFormat="1" x14ac:dyDescent="0.2">
      <c r="A110" s="56"/>
      <c r="C110" s="50"/>
      <c r="D110" s="50"/>
      <c r="E110" s="50"/>
      <c r="F110" s="50"/>
      <c r="G110" s="43"/>
    </row>
    <row r="111" spans="1:17" x14ac:dyDescent="0.2">
      <c r="A111" s="44"/>
      <c r="B111" s="41"/>
      <c r="C111" s="51"/>
      <c r="D111" s="51"/>
      <c r="E111" s="51"/>
      <c r="F111" s="51"/>
      <c r="G111" s="43"/>
      <c r="H111" s="38"/>
    </row>
    <row r="112" spans="1:17" x14ac:dyDescent="0.2">
      <c r="A112" s="44"/>
      <c r="B112" s="41"/>
      <c r="C112" s="51"/>
      <c r="D112" s="51"/>
      <c r="E112" s="51"/>
      <c r="F112" s="51"/>
      <c r="G112" s="43"/>
      <c r="H112" s="38"/>
    </row>
    <row r="113" spans="1:10" s="47" customFormat="1" x14ac:dyDescent="0.2">
      <c r="A113" s="56"/>
      <c r="C113" s="50"/>
      <c r="D113" s="50"/>
      <c r="E113" s="50"/>
      <c r="F113" s="50"/>
      <c r="G113" s="43"/>
    </row>
    <row r="114" spans="1:10" x14ac:dyDescent="0.2">
      <c r="A114" s="44"/>
      <c r="B114" s="41"/>
      <c r="C114" s="51"/>
      <c r="D114" s="51"/>
      <c r="E114" s="51"/>
      <c r="F114" s="51"/>
      <c r="G114" s="43"/>
      <c r="H114" s="38"/>
    </row>
    <row r="115" spans="1:10" s="47" customFormat="1" x14ac:dyDescent="0.2">
      <c r="A115" s="56"/>
      <c r="C115" s="50"/>
      <c r="D115" s="50"/>
      <c r="E115" s="50"/>
      <c r="F115" s="50"/>
      <c r="G115" s="43"/>
    </row>
    <row r="116" spans="1:10" x14ac:dyDescent="0.2">
      <c r="A116" s="44"/>
      <c r="B116" s="41"/>
      <c r="C116" s="51"/>
      <c r="D116" s="51"/>
      <c r="E116" s="51"/>
      <c r="F116" s="51"/>
      <c r="G116" s="43"/>
      <c r="H116" s="38"/>
    </row>
    <row r="117" spans="1:10" s="47" customFormat="1" x14ac:dyDescent="0.2">
      <c r="A117" s="56"/>
      <c r="C117" s="50"/>
      <c r="D117" s="50"/>
      <c r="E117" s="50"/>
      <c r="F117" s="50"/>
      <c r="G117" s="43"/>
    </row>
    <row r="118" spans="1:10" x14ac:dyDescent="0.2">
      <c r="A118" s="44"/>
      <c r="B118" s="41"/>
      <c r="C118" s="51"/>
      <c r="D118" s="51"/>
      <c r="E118" s="51"/>
      <c r="F118" s="51"/>
      <c r="G118" s="43"/>
      <c r="H118" s="38"/>
    </row>
    <row r="119" spans="1:10" s="47" customFormat="1" x14ac:dyDescent="0.2">
      <c r="A119" s="56"/>
      <c r="C119" s="50"/>
      <c r="D119" s="50"/>
      <c r="E119" s="50"/>
      <c r="F119" s="50"/>
      <c r="G119" s="43"/>
    </row>
    <row r="120" spans="1:10" x14ac:dyDescent="0.2">
      <c r="A120" s="44"/>
      <c r="B120" s="41"/>
      <c r="C120" s="51"/>
      <c r="D120" s="51"/>
      <c r="E120" s="51"/>
      <c r="F120" s="51"/>
      <c r="G120" s="43"/>
      <c r="H120" s="38"/>
    </row>
    <row r="121" spans="1:10" s="48" customFormat="1" x14ac:dyDescent="0.2">
      <c r="A121" s="53"/>
      <c r="C121" s="58"/>
      <c r="D121" s="58"/>
      <c r="E121" s="58"/>
      <c r="F121" s="58"/>
      <c r="G121" s="43"/>
    </row>
    <row r="122" spans="1:10" x14ac:dyDescent="0.2">
      <c r="A122" s="59"/>
      <c r="B122" s="52"/>
      <c r="G122" s="43"/>
      <c r="H122" s="52"/>
      <c r="I122" s="52"/>
      <c r="J122" s="52"/>
    </row>
    <row r="123" spans="1:10" x14ac:dyDescent="0.2">
      <c r="A123" s="59"/>
      <c r="B123" s="52"/>
      <c r="G123" s="43"/>
      <c r="H123" s="52"/>
      <c r="I123" s="52"/>
      <c r="J123" s="52"/>
    </row>
    <row r="124" spans="1:10" x14ac:dyDescent="0.2">
      <c r="A124" s="59"/>
      <c r="B124" s="52"/>
      <c r="G124" s="43"/>
      <c r="H124" s="52"/>
      <c r="I124" s="52"/>
      <c r="J124" s="52"/>
    </row>
    <row r="125" spans="1:10" x14ac:dyDescent="0.2">
      <c r="A125" s="59"/>
      <c r="B125" s="52"/>
      <c r="G125" s="43"/>
      <c r="H125" s="52"/>
      <c r="I125" s="52"/>
      <c r="J125" s="52"/>
    </row>
    <row r="126" spans="1:10" x14ac:dyDescent="0.2">
      <c r="A126" s="59"/>
      <c r="B126" s="52"/>
      <c r="G126" s="43"/>
      <c r="H126" s="52"/>
      <c r="I126" s="52"/>
      <c r="J126" s="52"/>
    </row>
    <row r="127" spans="1:10" x14ac:dyDescent="0.2">
      <c r="A127" s="59"/>
      <c r="B127" s="52"/>
      <c r="G127" s="43"/>
      <c r="H127" s="52"/>
      <c r="I127" s="52"/>
      <c r="J127" s="52"/>
    </row>
    <row r="128" spans="1:10" x14ac:dyDescent="0.2">
      <c r="A128" s="59"/>
      <c r="B128" s="52"/>
      <c r="G128" s="43"/>
      <c r="H128" s="52"/>
      <c r="I128" s="52"/>
      <c r="J128" s="52"/>
    </row>
    <row r="129" spans="1:10" x14ac:dyDescent="0.2">
      <c r="A129" s="59"/>
      <c r="B129" s="52"/>
      <c r="G129" s="43"/>
      <c r="H129" s="52"/>
      <c r="I129" s="52"/>
      <c r="J129" s="52"/>
    </row>
    <row r="130" spans="1:10" x14ac:dyDescent="0.2">
      <c r="A130" s="59"/>
      <c r="B130" s="52"/>
      <c r="G130" s="43"/>
      <c r="H130" s="52"/>
      <c r="I130" s="52"/>
      <c r="J130" s="52"/>
    </row>
    <row r="131" spans="1:10" x14ac:dyDescent="0.2">
      <c r="A131" s="59"/>
      <c r="B131" s="52"/>
      <c r="G131" s="43"/>
      <c r="H131" s="52"/>
      <c r="I131" s="52"/>
      <c r="J131" s="52"/>
    </row>
    <row r="132" spans="1:10" x14ac:dyDescent="0.2">
      <c r="A132" s="59"/>
      <c r="B132" s="52"/>
      <c r="G132" s="43"/>
      <c r="H132" s="52"/>
      <c r="I132" s="52"/>
      <c r="J132" s="52"/>
    </row>
    <row r="133" spans="1:10" x14ac:dyDescent="0.2">
      <c r="A133" s="59"/>
      <c r="B133" s="52"/>
      <c r="G133" s="43"/>
      <c r="H133" s="52"/>
      <c r="I133" s="52"/>
      <c r="J133" s="52"/>
    </row>
    <row r="134" spans="1:10" x14ac:dyDescent="0.2">
      <c r="A134" s="59"/>
      <c r="B134" s="52"/>
      <c r="G134" s="43"/>
      <c r="H134" s="52"/>
      <c r="I134" s="52"/>
      <c r="J134" s="52"/>
    </row>
    <row r="135" spans="1:10" x14ac:dyDescent="0.2">
      <c r="A135" s="59"/>
      <c r="B135" s="52"/>
      <c r="G135" s="43"/>
      <c r="H135" s="52"/>
      <c r="I135" s="52"/>
      <c r="J135" s="52"/>
    </row>
    <row r="136" spans="1:10" x14ac:dyDescent="0.2">
      <c r="A136" s="59"/>
      <c r="B136" s="52"/>
      <c r="G136" s="43"/>
      <c r="H136" s="52"/>
      <c r="I136" s="52"/>
      <c r="J136" s="52"/>
    </row>
    <row r="137" spans="1:10" x14ac:dyDescent="0.2">
      <c r="A137" s="59"/>
      <c r="B137" s="52"/>
      <c r="G137" s="43"/>
      <c r="H137" s="52"/>
      <c r="I137" s="52"/>
      <c r="J137" s="52"/>
    </row>
    <row r="138" spans="1:10" x14ac:dyDescent="0.2">
      <c r="H138" s="38"/>
    </row>
    <row r="139" spans="1:10" x14ac:dyDescent="0.2">
      <c r="H139" s="38"/>
    </row>
    <row r="140" spans="1:10" x14ac:dyDescent="0.2">
      <c r="H140" s="38"/>
    </row>
    <row r="141" spans="1:10" x14ac:dyDescent="0.2">
      <c r="H141" s="38"/>
    </row>
    <row r="142" spans="1:10" x14ac:dyDescent="0.2">
      <c r="H142" s="38"/>
    </row>
    <row r="143" spans="1:10" x14ac:dyDescent="0.2">
      <c r="H143" s="38"/>
    </row>
    <row r="144" spans="1:10" x14ac:dyDescent="0.2">
      <c r="H144" s="38"/>
    </row>
    <row r="145" spans="8:8" x14ac:dyDescent="0.2">
      <c r="H145" s="38"/>
    </row>
    <row r="146" spans="8:8" x14ac:dyDescent="0.2">
      <c r="H146" s="38"/>
    </row>
    <row r="147" spans="8:8" x14ac:dyDescent="0.2">
      <c r="H147" s="38"/>
    </row>
    <row r="148" spans="8:8" x14ac:dyDescent="0.2">
      <c r="H148" s="38"/>
    </row>
    <row r="149" spans="8:8" x14ac:dyDescent="0.2">
      <c r="H149" s="38"/>
    </row>
    <row r="150" spans="8:8" x14ac:dyDescent="0.2">
      <c r="H150" s="38"/>
    </row>
    <row r="151" spans="8:8" x14ac:dyDescent="0.2">
      <c r="H151" s="38"/>
    </row>
    <row r="152" spans="8:8" x14ac:dyDescent="0.2">
      <c r="H152" s="38"/>
    </row>
    <row r="153" spans="8:8" x14ac:dyDescent="0.2">
      <c r="H153" s="38"/>
    </row>
    <row r="154" spans="8:8" x14ac:dyDescent="0.2">
      <c r="H154" s="38"/>
    </row>
    <row r="155" spans="8:8" x14ac:dyDescent="0.2">
      <c r="H155" s="38"/>
    </row>
    <row r="156" spans="8:8" x14ac:dyDescent="0.2">
      <c r="H156" s="38"/>
    </row>
    <row r="157" spans="8:8" x14ac:dyDescent="0.2">
      <c r="H157" s="38"/>
    </row>
    <row r="158" spans="8:8" x14ac:dyDescent="0.2">
      <c r="H158" s="38"/>
    </row>
    <row r="159" spans="8:8" x14ac:dyDescent="0.2">
      <c r="H159" s="38"/>
    </row>
    <row r="160" spans="8:8" x14ac:dyDescent="0.2">
      <c r="H160" s="38"/>
    </row>
    <row r="161" spans="8:8" x14ac:dyDescent="0.2">
      <c r="H161" s="38"/>
    </row>
    <row r="162" spans="8:8" x14ac:dyDescent="0.2">
      <c r="H162" s="38"/>
    </row>
    <row r="163" spans="8:8" x14ac:dyDescent="0.2">
      <c r="H163" s="38"/>
    </row>
    <row r="164" spans="8:8" x14ac:dyDescent="0.2">
      <c r="H164" s="38"/>
    </row>
    <row r="165" spans="8:8" x14ac:dyDescent="0.2">
      <c r="H165" s="38"/>
    </row>
    <row r="166" spans="8:8" x14ac:dyDescent="0.2">
      <c r="H166" s="38"/>
    </row>
    <row r="167" spans="8:8" x14ac:dyDescent="0.2">
      <c r="H167" s="38"/>
    </row>
    <row r="168" spans="8:8" x14ac:dyDescent="0.2">
      <c r="H168" s="38"/>
    </row>
    <row r="169" spans="8:8" x14ac:dyDescent="0.2">
      <c r="H169" s="38"/>
    </row>
    <row r="170" spans="8:8" x14ac:dyDescent="0.2">
      <c r="H170" s="38"/>
    </row>
    <row r="171" spans="8:8" x14ac:dyDescent="0.2">
      <c r="H171" s="38"/>
    </row>
    <row r="172" spans="8:8" x14ac:dyDescent="0.2">
      <c r="H172" s="38"/>
    </row>
    <row r="173" spans="8:8" x14ac:dyDescent="0.2">
      <c r="H173" s="38"/>
    </row>
    <row r="174" spans="8:8" x14ac:dyDescent="0.2">
      <c r="H174" s="38"/>
    </row>
    <row r="175" spans="8:8" x14ac:dyDescent="0.2">
      <c r="H175" s="38"/>
    </row>
    <row r="176" spans="8:8" x14ac:dyDescent="0.2">
      <c r="H176" s="38"/>
    </row>
    <row r="177" spans="8:8" x14ac:dyDescent="0.2">
      <c r="H177" s="38"/>
    </row>
    <row r="178" spans="8:8" x14ac:dyDescent="0.2">
      <c r="H178" s="38"/>
    </row>
    <row r="179" spans="8:8" x14ac:dyDescent="0.2">
      <c r="H179" s="38"/>
    </row>
    <row r="180" spans="8:8" x14ac:dyDescent="0.2">
      <c r="H180" s="38"/>
    </row>
    <row r="181" spans="8:8" x14ac:dyDescent="0.2">
      <c r="H181" s="38"/>
    </row>
    <row r="182" spans="8:8" x14ac:dyDescent="0.2">
      <c r="H182" s="38"/>
    </row>
    <row r="183" spans="8:8" x14ac:dyDescent="0.2">
      <c r="H183" s="38"/>
    </row>
    <row r="184" spans="8:8" x14ac:dyDescent="0.2">
      <c r="H184" s="38"/>
    </row>
    <row r="185" spans="8:8" x14ac:dyDescent="0.2">
      <c r="H185" s="38"/>
    </row>
    <row r="186" spans="8:8" x14ac:dyDescent="0.2">
      <c r="H186" s="38"/>
    </row>
    <row r="187" spans="8:8" x14ac:dyDescent="0.2">
      <c r="H187" s="38"/>
    </row>
    <row r="188" spans="8:8" x14ac:dyDescent="0.2">
      <c r="H188" s="38"/>
    </row>
    <row r="189" spans="8:8" x14ac:dyDescent="0.2">
      <c r="H189" s="38"/>
    </row>
    <row r="190" spans="8:8" x14ac:dyDescent="0.2">
      <c r="H190" s="38"/>
    </row>
    <row r="191" spans="8:8" x14ac:dyDescent="0.2">
      <c r="H191" s="38"/>
    </row>
    <row r="192" spans="8:8" x14ac:dyDescent="0.2">
      <c r="H192" s="38"/>
    </row>
    <row r="193" spans="8:8" x14ac:dyDescent="0.2">
      <c r="H193" s="38"/>
    </row>
    <row r="194" spans="8:8" x14ac:dyDescent="0.2">
      <c r="H194" s="38"/>
    </row>
    <row r="195" spans="8:8" x14ac:dyDescent="0.2">
      <c r="H195" s="38"/>
    </row>
    <row r="196" spans="8:8" x14ac:dyDescent="0.2">
      <c r="H196" s="38"/>
    </row>
    <row r="197" spans="8:8" x14ac:dyDescent="0.2">
      <c r="H197" s="38"/>
    </row>
    <row r="198" spans="8:8" x14ac:dyDescent="0.2">
      <c r="H198" s="38"/>
    </row>
    <row r="199" spans="8:8" x14ac:dyDescent="0.2">
      <c r="H199" s="38"/>
    </row>
    <row r="200" spans="8:8" x14ac:dyDescent="0.2">
      <c r="H200" s="38"/>
    </row>
    <row r="201" spans="8:8" x14ac:dyDescent="0.2">
      <c r="H201" s="38"/>
    </row>
    <row r="202" spans="8:8" x14ac:dyDescent="0.2">
      <c r="H202" s="38"/>
    </row>
    <row r="203" spans="8:8" x14ac:dyDescent="0.2">
      <c r="H203" s="38"/>
    </row>
    <row r="204" spans="8:8" x14ac:dyDescent="0.2">
      <c r="H204" s="38"/>
    </row>
    <row r="205" spans="8:8" x14ac:dyDescent="0.2">
      <c r="H205" s="38"/>
    </row>
    <row r="206" spans="8:8" x14ac:dyDescent="0.2">
      <c r="H206" s="38"/>
    </row>
    <row r="207" spans="8:8" x14ac:dyDescent="0.2">
      <c r="H207" s="38"/>
    </row>
    <row r="208" spans="8:8" x14ac:dyDescent="0.2">
      <c r="H208" s="38"/>
    </row>
    <row r="209" spans="8:8" x14ac:dyDescent="0.2">
      <c r="H209" s="38"/>
    </row>
    <row r="210" spans="8:8" x14ac:dyDescent="0.2">
      <c r="H210" s="38"/>
    </row>
    <row r="211" spans="8:8" x14ac:dyDescent="0.2">
      <c r="H211" s="38"/>
    </row>
    <row r="212" spans="8:8" x14ac:dyDescent="0.2">
      <c r="H212" s="38"/>
    </row>
    <row r="213" spans="8:8" x14ac:dyDescent="0.2">
      <c r="H213" s="38"/>
    </row>
    <row r="214" spans="8:8" x14ac:dyDescent="0.2">
      <c r="H214" s="38"/>
    </row>
    <row r="215" spans="8:8" x14ac:dyDescent="0.2">
      <c r="H215" s="38"/>
    </row>
    <row r="216" spans="8:8" x14ac:dyDescent="0.2">
      <c r="H216" s="38"/>
    </row>
    <row r="217" spans="8:8" x14ac:dyDescent="0.2">
      <c r="H217" s="38"/>
    </row>
    <row r="218" spans="8:8" x14ac:dyDescent="0.2">
      <c r="H218" s="38"/>
    </row>
    <row r="219" spans="8:8" x14ac:dyDescent="0.2">
      <c r="H219" s="38"/>
    </row>
    <row r="220" spans="8:8" x14ac:dyDescent="0.2">
      <c r="H220" s="38"/>
    </row>
    <row r="221" spans="8:8" x14ac:dyDescent="0.2">
      <c r="H221" s="38"/>
    </row>
    <row r="222" spans="8:8" x14ac:dyDescent="0.2">
      <c r="H222" s="38"/>
    </row>
    <row r="223" spans="8:8" x14ac:dyDescent="0.2">
      <c r="H223" s="38"/>
    </row>
    <row r="224" spans="8:8" x14ac:dyDescent="0.2">
      <c r="H224" s="38"/>
    </row>
    <row r="225" spans="8:8" x14ac:dyDescent="0.2">
      <c r="H225" s="38"/>
    </row>
    <row r="226" spans="8:8" x14ac:dyDescent="0.2">
      <c r="H226" s="38"/>
    </row>
    <row r="227" spans="8:8" x14ac:dyDescent="0.2">
      <c r="H227" s="38"/>
    </row>
    <row r="228" spans="8:8" x14ac:dyDescent="0.2">
      <c r="H228" s="38"/>
    </row>
    <row r="229" spans="8:8" x14ac:dyDescent="0.2">
      <c r="H229" s="38"/>
    </row>
    <row r="230" spans="8:8" x14ac:dyDescent="0.2">
      <c r="H230" s="38"/>
    </row>
    <row r="231" spans="8:8" x14ac:dyDescent="0.2">
      <c r="H231" s="38"/>
    </row>
    <row r="232" spans="8:8" x14ac:dyDescent="0.2">
      <c r="H232" s="38"/>
    </row>
    <row r="233" spans="8:8" x14ac:dyDescent="0.2">
      <c r="H233" s="38"/>
    </row>
    <row r="234" spans="8:8" x14ac:dyDescent="0.2">
      <c r="H234" s="38"/>
    </row>
    <row r="235" spans="8:8" x14ac:dyDescent="0.2">
      <c r="H235" s="38"/>
    </row>
    <row r="236" spans="8:8" x14ac:dyDescent="0.2">
      <c r="H236" s="38"/>
    </row>
    <row r="237" spans="8:8" x14ac:dyDescent="0.2">
      <c r="H237" s="38"/>
    </row>
    <row r="238" spans="8:8" x14ac:dyDescent="0.2">
      <c r="H238" s="38"/>
    </row>
    <row r="239" spans="8:8" x14ac:dyDescent="0.2">
      <c r="H239" s="38"/>
    </row>
    <row r="240" spans="8:8" x14ac:dyDescent="0.2">
      <c r="H240" s="38"/>
    </row>
    <row r="241" spans="8:8" x14ac:dyDescent="0.2">
      <c r="H241" s="38"/>
    </row>
    <row r="242" spans="8:8" x14ac:dyDescent="0.2">
      <c r="H242" s="38"/>
    </row>
    <row r="243" spans="8:8" x14ac:dyDescent="0.2">
      <c r="H243" s="38"/>
    </row>
    <row r="244" spans="8:8" x14ac:dyDescent="0.2">
      <c r="H244" s="38"/>
    </row>
    <row r="245" spans="8:8" x14ac:dyDescent="0.2">
      <c r="H245" s="38"/>
    </row>
    <row r="246" spans="8:8" x14ac:dyDescent="0.2">
      <c r="H246" s="38"/>
    </row>
    <row r="247" spans="8:8" x14ac:dyDescent="0.2">
      <c r="H247" s="38"/>
    </row>
    <row r="248" spans="8:8" x14ac:dyDescent="0.2">
      <c r="H248" s="38"/>
    </row>
    <row r="249" spans="8:8" x14ac:dyDescent="0.2">
      <c r="H249" s="38"/>
    </row>
    <row r="250" spans="8:8" x14ac:dyDescent="0.2">
      <c r="H250" s="38"/>
    </row>
    <row r="251" spans="8:8" x14ac:dyDescent="0.2">
      <c r="H251" s="38"/>
    </row>
    <row r="252" spans="8:8" x14ac:dyDescent="0.2">
      <c r="H252" s="38"/>
    </row>
    <row r="253" spans="8:8" x14ac:dyDescent="0.2">
      <c r="H253" s="38"/>
    </row>
    <row r="254" spans="8:8" x14ac:dyDescent="0.2">
      <c r="H254" s="38"/>
    </row>
    <row r="255" spans="8:8" x14ac:dyDescent="0.2">
      <c r="H255" s="38"/>
    </row>
    <row r="256" spans="8:8" x14ac:dyDescent="0.2">
      <c r="H256" s="38"/>
    </row>
    <row r="257" spans="8:8" x14ac:dyDescent="0.2">
      <c r="H257" s="38"/>
    </row>
    <row r="258" spans="8:8" x14ac:dyDescent="0.2">
      <c r="H258" s="38"/>
    </row>
    <row r="259" spans="8:8" x14ac:dyDescent="0.2">
      <c r="H259" s="38"/>
    </row>
    <row r="260" spans="8:8" x14ac:dyDescent="0.2">
      <c r="H260" s="38"/>
    </row>
    <row r="261" spans="8:8" x14ac:dyDescent="0.2">
      <c r="H261" s="38"/>
    </row>
    <row r="262" spans="8:8" x14ac:dyDescent="0.2">
      <c r="H262" s="38"/>
    </row>
    <row r="263" spans="8:8" x14ac:dyDescent="0.2">
      <c r="H263" s="38"/>
    </row>
    <row r="264" spans="8:8" x14ac:dyDescent="0.2">
      <c r="H264" s="38"/>
    </row>
    <row r="265" spans="8:8" x14ac:dyDescent="0.2">
      <c r="H265" s="38"/>
    </row>
    <row r="266" spans="8:8" x14ac:dyDescent="0.2">
      <c r="H266" s="38"/>
    </row>
    <row r="267" spans="8:8" x14ac:dyDescent="0.2">
      <c r="H267" s="38"/>
    </row>
    <row r="268" spans="8:8" x14ac:dyDescent="0.2">
      <c r="H268" s="38"/>
    </row>
    <row r="269" spans="8:8" x14ac:dyDescent="0.2">
      <c r="H269" s="38"/>
    </row>
    <row r="270" spans="8:8" x14ac:dyDescent="0.2">
      <c r="H270" s="38"/>
    </row>
    <row r="271" spans="8:8" x14ac:dyDescent="0.2">
      <c r="H271" s="38"/>
    </row>
    <row r="272" spans="8:8" x14ac:dyDescent="0.2">
      <c r="H272" s="38"/>
    </row>
    <row r="273" spans="8:8" x14ac:dyDescent="0.2">
      <c r="H273" s="38"/>
    </row>
    <row r="274" spans="8:8" x14ac:dyDescent="0.2">
      <c r="H274" s="38"/>
    </row>
    <row r="275" spans="8:8" x14ac:dyDescent="0.2">
      <c r="H275" s="38"/>
    </row>
    <row r="276" spans="8:8" x14ac:dyDescent="0.2">
      <c r="H276" s="38"/>
    </row>
    <row r="277" spans="8:8" x14ac:dyDescent="0.2">
      <c r="H277" s="38"/>
    </row>
    <row r="278" spans="8:8" x14ac:dyDescent="0.2">
      <c r="H278" s="38"/>
    </row>
    <row r="279" spans="8:8" x14ac:dyDescent="0.2">
      <c r="H279" s="38"/>
    </row>
    <row r="280" spans="8:8" x14ac:dyDescent="0.2">
      <c r="H280" s="38"/>
    </row>
    <row r="281" spans="8:8" x14ac:dyDescent="0.2">
      <c r="H281" s="38"/>
    </row>
    <row r="282" spans="8:8" x14ac:dyDescent="0.2">
      <c r="H282" s="38"/>
    </row>
    <row r="283" spans="8:8" x14ac:dyDescent="0.2">
      <c r="H283" s="38"/>
    </row>
    <row r="284" spans="8:8" x14ac:dyDescent="0.2">
      <c r="H284" s="38"/>
    </row>
    <row r="285" spans="8:8" x14ac:dyDescent="0.2">
      <c r="H285" s="38"/>
    </row>
    <row r="286" spans="8:8" x14ac:dyDescent="0.2">
      <c r="H286" s="38"/>
    </row>
    <row r="287" spans="8:8" x14ac:dyDescent="0.2">
      <c r="H287" s="38"/>
    </row>
    <row r="288" spans="8:8" x14ac:dyDescent="0.2">
      <c r="H288" s="38"/>
    </row>
    <row r="289" spans="8:8" x14ac:dyDescent="0.2">
      <c r="H289" s="38"/>
    </row>
    <row r="290" spans="8:8" x14ac:dyDescent="0.2">
      <c r="H290" s="38"/>
    </row>
    <row r="291" spans="8:8" x14ac:dyDescent="0.2">
      <c r="H291" s="38"/>
    </row>
    <row r="292" spans="8:8" x14ac:dyDescent="0.2">
      <c r="H292" s="38"/>
    </row>
    <row r="293" spans="8:8" x14ac:dyDescent="0.2">
      <c r="H293" s="38"/>
    </row>
    <row r="294" spans="8:8" x14ac:dyDescent="0.2">
      <c r="H294" s="38"/>
    </row>
    <row r="295" spans="8:8" x14ac:dyDescent="0.2">
      <c r="H295" s="38"/>
    </row>
    <row r="296" spans="8:8" x14ac:dyDescent="0.2">
      <c r="H296" s="38"/>
    </row>
    <row r="297" spans="8:8" x14ac:dyDescent="0.2">
      <c r="H297" s="38"/>
    </row>
    <row r="298" spans="8:8" x14ac:dyDescent="0.2">
      <c r="H298" s="38"/>
    </row>
    <row r="299" spans="8:8" x14ac:dyDescent="0.2">
      <c r="H299" s="38"/>
    </row>
    <row r="300" spans="8:8" x14ac:dyDescent="0.2">
      <c r="H300" s="38"/>
    </row>
    <row r="301" spans="8:8" x14ac:dyDescent="0.2">
      <c r="H301" s="38"/>
    </row>
    <row r="302" spans="8:8" x14ac:dyDescent="0.2">
      <c r="H302" s="38"/>
    </row>
    <row r="303" spans="8:8" x14ac:dyDescent="0.2">
      <c r="H303" s="38"/>
    </row>
    <row r="304" spans="8:8" x14ac:dyDescent="0.2">
      <c r="H304" s="38"/>
    </row>
    <row r="305" spans="8:8" x14ac:dyDescent="0.2">
      <c r="H305" s="38"/>
    </row>
    <row r="306" spans="8:8" x14ac:dyDescent="0.2">
      <c r="H306" s="38"/>
    </row>
    <row r="307" spans="8:8" x14ac:dyDescent="0.2">
      <c r="H307" s="38"/>
    </row>
    <row r="308" spans="8:8" x14ac:dyDescent="0.2">
      <c r="H308" s="38"/>
    </row>
    <row r="309" spans="8:8" x14ac:dyDescent="0.2">
      <c r="H309" s="38"/>
    </row>
    <row r="310" spans="8:8" x14ac:dyDescent="0.2">
      <c r="H310" s="38"/>
    </row>
    <row r="311" spans="8:8" x14ac:dyDescent="0.2">
      <c r="H311" s="38"/>
    </row>
    <row r="312" spans="8:8" x14ac:dyDescent="0.2">
      <c r="H312" s="38"/>
    </row>
    <row r="313" spans="8:8" x14ac:dyDescent="0.2">
      <c r="H313" s="38"/>
    </row>
    <row r="314" spans="8:8" x14ac:dyDescent="0.2">
      <c r="H314" s="38"/>
    </row>
    <row r="315" spans="8:8" x14ac:dyDescent="0.2">
      <c r="H315" s="38"/>
    </row>
    <row r="316" spans="8:8" x14ac:dyDescent="0.2">
      <c r="H316" s="38"/>
    </row>
    <row r="317" spans="8:8" x14ac:dyDescent="0.2">
      <c r="H317" s="38"/>
    </row>
    <row r="318" spans="8:8" x14ac:dyDescent="0.2">
      <c r="H318" s="38"/>
    </row>
    <row r="319" spans="8:8" x14ac:dyDescent="0.2">
      <c r="H319" s="38"/>
    </row>
    <row r="320" spans="8:8" x14ac:dyDescent="0.2">
      <c r="H320" s="38"/>
    </row>
    <row r="321" spans="8:8" x14ac:dyDescent="0.2">
      <c r="H321" s="38"/>
    </row>
    <row r="322" spans="8:8" x14ac:dyDescent="0.2">
      <c r="H322" s="38"/>
    </row>
    <row r="323" spans="8:8" x14ac:dyDescent="0.2">
      <c r="H323" s="38"/>
    </row>
    <row r="324" spans="8:8" x14ac:dyDescent="0.2">
      <c r="H324" s="38"/>
    </row>
    <row r="325" spans="8:8" x14ac:dyDescent="0.2">
      <c r="H325" s="38"/>
    </row>
    <row r="326" spans="8:8" x14ac:dyDescent="0.2">
      <c r="H326" s="38"/>
    </row>
    <row r="327" spans="8:8" x14ac:dyDescent="0.2">
      <c r="H327" s="38"/>
    </row>
    <row r="328" spans="8:8" x14ac:dyDescent="0.2">
      <c r="H328" s="38"/>
    </row>
    <row r="329" spans="8:8" x14ac:dyDescent="0.2">
      <c r="H329" s="38"/>
    </row>
    <row r="330" spans="8:8" x14ac:dyDescent="0.2">
      <c r="H330" s="38"/>
    </row>
    <row r="331" spans="8:8" x14ac:dyDescent="0.2">
      <c r="H331" s="38"/>
    </row>
    <row r="332" spans="8:8" x14ac:dyDescent="0.2">
      <c r="H332" s="38"/>
    </row>
    <row r="333" spans="8:8" x14ac:dyDescent="0.2">
      <c r="H333" s="38"/>
    </row>
    <row r="334" spans="8:8" x14ac:dyDescent="0.2">
      <c r="H334" s="38"/>
    </row>
    <row r="335" spans="8:8" x14ac:dyDescent="0.2">
      <c r="H335" s="38"/>
    </row>
    <row r="336" spans="8:8" x14ac:dyDescent="0.2">
      <c r="H336" s="38"/>
    </row>
    <row r="337" spans="8:8" x14ac:dyDescent="0.2">
      <c r="H337" s="38"/>
    </row>
    <row r="338" spans="8:8" x14ac:dyDescent="0.2">
      <c r="H338" s="38"/>
    </row>
    <row r="339" spans="8:8" x14ac:dyDescent="0.2">
      <c r="H339" s="38"/>
    </row>
    <row r="340" spans="8:8" x14ac:dyDescent="0.2">
      <c r="H340" s="38"/>
    </row>
    <row r="341" spans="8:8" x14ac:dyDescent="0.2">
      <c r="H341" s="38"/>
    </row>
    <row r="342" spans="8:8" x14ac:dyDescent="0.2">
      <c r="H342" s="38"/>
    </row>
    <row r="343" spans="8:8" x14ac:dyDescent="0.2">
      <c r="H343" s="38"/>
    </row>
    <row r="344" spans="8:8" x14ac:dyDescent="0.2">
      <c r="H344" s="38"/>
    </row>
    <row r="345" spans="8:8" x14ac:dyDescent="0.2">
      <c r="H345" s="38"/>
    </row>
    <row r="346" spans="8:8" x14ac:dyDescent="0.2">
      <c r="H346" s="38"/>
    </row>
    <row r="347" spans="8:8" x14ac:dyDescent="0.2">
      <c r="H347" s="38"/>
    </row>
    <row r="348" spans="8:8" x14ac:dyDescent="0.2">
      <c r="H348" s="38"/>
    </row>
    <row r="349" spans="8:8" x14ac:dyDescent="0.2">
      <c r="H349" s="38"/>
    </row>
    <row r="350" spans="8:8" x14ac:dyDescent="0.2">
      <c r="H350" s="38"/>
    </row>
    <row r="351" spans="8:8" x14ac:dyDescent="0.2">
      <c r="H351" s="38"/>
    </row>
    <row r="352" spans="8:8" x14ac:dyDescent="0.2">
      <c r="H352" s="38"/>
    </row>
    <row r="353" spans="8:8" x14ac:dyDescent="0.2">
      <c r="H353" s="38"/>
    </row>
    <row r="354" spans="8:8" x14ac:dyDescent="0.2">
      <c r="H354" s="38"/>
    </row>
    <row r="355" spans="8:8" x14ac:dyDescent="0.2">
      <c r="H355" s="38"/>
    </row>
    <row r="356" spans="8:8" x14ac:dyDescent="0.2">
      <c r="H356" s="38"/>
    </row>
    <row r="357" spans="8:8" x14ac:dyDescent="0.2">
      <c r="H357" s="38"/>
    </row>
    <row r="358" spans="8:8" x14ac:dyDescent="0.2">
      <c r="H358" s="38"/>
    </row>
    <row r="359" spans="8:8" x14ac:dyDescent="0.2">
      <c r="H359" s="38"/>
    </row>
    <row r="360" spans="8:8" x14ac:dyDescent="0.2">
      <c r="H360" s="38"/>
    </row>
    <row r="361" spans="8:8" x14ac:dyDescent="0.2">
      <c r="H361" s="38"/>
    </row>
    <row r="362" spans="8:8" x14ac:dyDescent="0.2">
      <c r="H362" s="38"/>
    </row>
    <row r="363" spans="8:8" x14ac:dyDescent="0.2">
      <c r="H363" s="38"/>
    </row>
    <row r="364" spans="8:8" x14ac:dyDescent="0.2">
      <c r="H364" s="38"/>
    </row>
    <row r="365" spans="8:8" x14ac:dyDescent="0.2">
      <c r="H365" s="38"/>
    </row>
    <row r="366" spans="8:8" x14ac:dyDescent="0.2">
      <c r="H366" s="38"/>
    </row>
    <row r="367" spans="8:8" x14ac:dyDescent="0.2">
      <c r="H367" s="38"/>
    </row>
    <row r="368" spans="8:8" x14ac:dyDescent="0.2">
      <c r="H368" s="38"/>
    </row>
    <row r="369" spans="8:8" x14ac:dyDescent="0.2">
      <c r="H369" s="38"/>
    </row>
    <row r="370" spans="8:8" x14ac:dyDescent="0.2">
      <c r="H370" s="38"/>
    </row>
    <row r="371" spans="8:8" x14ac:dyDescent="0.2">
      <c r="H371" s="38"/>
    </row>
    <row r="372" spans="8:8" x14ac:dyDescent="0.2">
      <c r="H372" s="38"/>
    </row>
    <row r="373" spans="8:8" x14ac:dyDescent="0.2">
      <c r="H373" s="38"/>
    </row>
    <row r="374" spans="8:8" x14ac:dyDescent="0.2">
      <c r="H374" s="38"/>
    </row>
    <row r="375" spans="8:8" x14ac:dyDescent="0.2">
      <c r="H375" s="38"/>
    </row>
    <row r="376" spans="8:8" x14ac:dyDescent="0.2">
      <c r="H376" s="38"/>
    </row>
    <row r="377" spans="8:8" x14ac:dyDescent="0.2">
      <c r="H377" s="38"/>
    </row>
    <row r="378" spans="8:8" x14ac:dyDescent="0.2">
      <c r="H378" s="38"/>
    </row>
    <row r="379" spans="8:8" x14ac:dyDescent="0.2">
      <c r="H379" s="38"/>
    </row>
    <row r="380" spans="8:8" x14ac:dyDescent="0.2">
      <c r="H380" s="38"/>
    </row>
    <row r="381" spans="8:8" x14ac:dyDescent="0.2">
      <c r="H381" s="38"/>
    </row>
    <row r="382" spans="8:8" x14ac:dyDescent="0.2">
      <c r="H382" s="38"/>
    </row>
    <row r="383" spans="8:8" x14ac:dyDescent="0.2">
      <c r="H383" s="38"/>
    </row>
    <row r="384" spans="8:8" x14ac:dyDescent="0.2">
      <c r="H384" s="38"/>
    </row>
    <row r="385" spans="8:8" x14ac:dyDescent="0.2">
      <c r="H385" s="38"/>
    </row>
    <row r="386" spans="8:8" x14ac:dyDescent="0.2">
      <c r="H386" s="38"/>
    </row>
    <row r="387" spans="8:8" x14ac:dyDescent="0.2">
      <c r="H387" s="38"/>
    </row>
    <row r="388" spans="8:8" x14ac:dyDescent="0.2">
      <c r="H388" s="38"/>
    </row>
    <row r="389" spans="8:8" x14ac:dyDescent="0.2">
      <c r="H389" s="38"/>
    </row>
    <row r="390" spans="8:8" x14ac:dyDescent="0.2">
      <c r="H390" s="38"/>
    </row>
    <row r="391" spans="8:8" x14ac:dyDescent="0.2">
      <c r="H391" s="38"/>
    </row>
    <row r="392" spans="8:8" x14ac:dyDescent="0.2">
      <c r="H392" s="38"/>
    </row>
    <row r="393" spans="8:8" x14ac:dyDescent="0.2">
      <c r="H393" s="38"/>
    </row>
    <row r="394" spans="8:8" x14ac:dyDescent="0.2">
      <c r="H394" s="38"/>
    </row>
    <row r="395" spans="8:8" x14ac:dyDescent="0.2">
      <c r="H395" s="38"/>
    </row>
    <row r="396" spans="8:8" x14ac:dyDescent="0.2">
      <c r="H396" s="38"/>
    </row>
    <row r="397" spans="8:8" x14ac:dyDescent="0.2">
      <c r="H397" s="38"/>
    </row>
    <row r="398" spans="8:8" x14ac:dyDescent="0.2">
      <c r="H398" s="38"/>
    </row>
    <row r="399" spans="8:8" x14ac:dyDescent="0.2">
      <c r="H399" s="38"/>
    </row>
    <row r="400" spans="8:8" x14ac:dyDescent="0.2">
      <c r="H400" s="38"/>
    </row>
    <row r="401" spans="8:8" x14ac:dyDescent="0.2">
      <c r="H401" s="38"/>
    </row>
    <row r="402" spans="8:8" x14ac:dyDescent="0.2">
      <c r="H402" s="38"/>
    </row>
    <row r="403" spans="8:8" x14ac:dyDescent="0.2">
      <c r="H403" s="38"/>
    </row>
    <row r="404" spans="8:8" x14ac:dyDescent="0.2">
      <c r="H404" s="38"/>
    </row>
    <row r="405" spans="8:8" x14ac:dyDescent="0.2">
      <c r="H405" s="38"/>
    </row>
    <row r="406" spans="8:8" x14ac:dyDescent="0.2">
      <c r="H406" s="38"/>
    </row>
    <row r="407" spans="8:8" x14ac:dyDescent="0.2">
      <c r="H407" s="38"/>
    </row>
    <row r="408" spans="8:8" x14ac:dyDescent="0.2">
      <c r="H408" s="38"/>
    </row>
    <row r="409" spans="8:8" x14ac:dyDescent="0.2">
      <c r="H409" s="38"/>
    </row>
    <row r="410" spans="8:8" x14ac:dyDescent="0.2">
      <c r="H410" s="38"/>
    </row>
    <row r="411" spans="8:8" x14ac:dyDescent="0.2">
      <c r="H411" s="38"/>
    </row>
    <row r="412" spans="8:8" x14ac:dyDescent="0.2">
      <c r="H412" s="38"/>
    </row>
    <row r="413" spans="8:8" x14ac:dyDescent="0.2">
      <c r="H413" s="38"/>
    </row>
    <row r="414" spans="8:8" x14ac:dyDescent="0.2">
      <c r="H414" s="38"/>
    </row>
    <row r="415" spans="8:8" x14ac:dyDescent="0.2">
      <c r="H415" s="38"/>
    </row>
    <row r="416" spans="8:8" x14ac:dyDescent="0.2">
      <c r="H416" s="38"/>
    </row>
    <row r="417" spans="8:8" x14ac:dyDescent="0.2">
      <c r="H417" s="38"/>
    </row>
    <row r="418" spans="8:8" x14ac:dyDescent="0.2">
      <c r="H418" s="38"/>
    </row>
    <row r="419" spans="8:8" x14ac:dyDescent="0.2">
      <c r="H419" s="38"/>
    </row>
    <row r="420" spans="8:8" x14ac:dyDescent="0.2">
      <c r="H420" s="38"/>
    </row>
    <row r="421" spans="8:8" x14ac:dyDescent="0.2">
      <c r="H421" s="38"/>
    </row>
    <row r="422" spans="8:8" x14ac:dyDescent="0.2">
      <c r="H422" s="38"/>
    </row>
    <row r="423" spans="8:8" x14ac:dyDescent="0.2">
      <c r="H423" s="38"/>
    </row>
    <row r="424" spans="8:8" x14ac:dyDescent="0.2">
      <c r="H424" s="38"/>
    </row>
    <row r="425" spans="8:8" x14ac:dyDescent="0.2">
      <c r="H425" s="38"/>
    </row>
    <row r="426" spans="8:8" x14ac:dyDescent="0.2">
      <c r="H426" s="38"/>
    </row>
    <row r="427" spans="8:8" x14ac:dyDescent="0.2">
      <c r="H427" s="38"/>
    </row>
    <row r="428" spans="8:8" x14ac:dyDescent="0.2">
      <c r="H428" s="38"/>
    </row>
    <row r="429" spans="8:8" x14ac:dyDescent="0.2">
      <c r="H429" s="38"/>
    </row>
    <row r="430" spans="8:8" x14ac:dyDescent="0.2">
      <c r="H430" s="38"/>
    </row>
    <row r="431" spans="8:8" x14ac:dyDescent="0.2">
      <c r="H431" s="38"/>
    </row>
    <row r="432" spans="8:8" x14ac:dyDescent="0.2">
      <c r="H432" s="38"/>
    </row>
    <row r="433" spans="8:8" x14ac:dyDescent="0.2">
      <c r="H433" s="38"/>
    </row>
    <row r="434" spans="8:8" x14ac:dyDescent="0.2">
      <c r="H434" s="38"/>
    </row>
    <row r="435" spans="8:8" x14ac:dyDescent="0.2">
      <c r="H435" s="38"/>
    </row>
    <row r="436" spans="8:8" x14ac:dyDescent="0.2">
      <c r="H436" s="38"/>
    </row>
    <row r="437" spans="8:8" x14ac:dyDescent="0.2">
      <c r="H437" s="38"/>
    </row>
    <row r="438" spans="8:8" x14ac:dyDescent="0.2">
      <c r="H438" s="38"/>
    </row>
    <row r="439" spans="8:8" x14ac:dyDescent="0.2">
      <c r="H439" s="38"/>
    </row>
    <row r="440" spans="8:8" x14ac:dyDescent="0.2">
      <c r="H440" s="38"/>
    </row>
    <row r="441" spans="8:8" x14ac:dyDescent="0.2">
      <c r="H441" s="38"/>
    </row>
    <row r="442" spans="8:8" x14ac:dyDescent="0.2">
      <c r="H442" s="38"/>
    </row>
    <row r="443" spans="8:8" x14ac:dyDescent="0.2">
      <c r="H443" s="38"/>
    </row>
    <row r="444" spans="8:8" x14ac:dyDescent="0.2">
      <c r="H444" s="38"/>
    </row>
    <row r="445" spans="8:8" x14ac:dyDescent="0.2">
      <c r="H445" s="38"/>
    </row>
    <row r="446" spans="8:8" x14ac:dyDescent="0.2">
      <c r="H446" s="38"/>
    </row>
    <row r="447" spans="8:8" x14ac:dyDescent="0.2">
      <c r="H447" s="38"/>
    </row>
    <row r="448" spans="8:8" x14ac:dyDescent="0.2">
      <c r="H448" s="38"/>
    </row>
    <row r="449" spans="8:8" x14ac:dyDescent="0.2">
      <c r="H449" s="38"/>
    </row>
    <row r="450" spans="8:8" x14ac:dyDescent="0.2">
      <c r="H450" s="38"/>
    </row>
    <row r="451" spans="8:8" x14ac:dyDescent="0.2">
      <c r="H451" s="38"/>
    </row>
    <row r="452" spans="8:8" x14ac:dyDescent="0.2">
      <c r="H452" s="38"/>
    </row>
    <row r="453" spans="8:8" x14ac:dyDescent="0.2">
      <c r="H453" s="38"/>
    </row>
    <row r="454" spans="8:8" x14ac:dyDescent="0.2">
      <c r="H454" s="38"/>
    </row>
    <row r="455" spans="8:8" x14ac:dyDescent="0.2">
      <c r="H455" s="38"/>
    </row>
    <row r="456" spans="8:8" x14ac:dyDescent="0.2">
      <c r="H456" s="38"/>
    </row>
    <row r="457" spans="8:8" x14ac:dyDescent="0.2">
      <c r="H457" s="38"/>
    </row>
    <row r="458" spans="8:8" x14ac:dyDescent="0.2">
      <c r="H458" s="38"/>
    </row>
    <row r="459" spans="8:8" x14ac:dyDescent="0.2">
      <c r="H459" s="38"/>
    </row>
    <row r="460" spans="8:8" x14ac:dyDescent="0.2">
      <c r="H460" s="38"/>
    </row>
    <row r="461" spans="8:8" x14ac:dyDescent="0.2">
      <c r="H461" s="38"/>
    </row>
    <row r="462" spans="8:8" x14ac:dyDescent="0.2">
      <c r="H462" s="38"/>
    </row>
    <row r="463" spans="8:8" x14ac:dyDescent="0.2">
      <c r="H463" s="38"/>
    </row>
    <row r="464" spans="8:8" x14ac:dyDescent="0.2">
      <c r="H464" s="38"/>
    </row>
    <row r="465" spans="8:8" x14ac:dyDescent="0.2">
      <c r="H465" s="38"/>
    </row>
    <row r="466" spans="8:8" x14ac:dyDescent="0.2">
      <c r="H466" s="38"/>
    </row>
    <row r="467" spans="8:8" x14ac:dyDescent="0.2">
      <c r="H467" s="38"/>
    </row>
    <row r="468" spans="8:8" x14ac:dyDescent="0.2">
      <c r="H468" s="38"/>
    </row>
    <row r="469" spans="8:8" x14ac:dyDescent="0.2">
      <c r="H469" s="38"/>
    </row>
    <row r="470" spans="8:8" x14ac:dyDescent="0.2">
      <c r="H470" s="38"/>
    </row>
    <row r="471" spans="8:8" x14ac:dyDescent="0.2">
      <c r="H471" s="38"/>
    </row>
    <row r="472" spans="8:8" x14ac:dyDescent="0.2">
      <c r="H472" s="38"/>
    </row>
    <row r="473" spans="8:8" x14ac:dyDescent="0.2">
      <c r="H473" s="38"/>
    </row>
    <row r="474" spans="8:8" x14ac:dyDescent="0.2">
      <c r="H474" s="38"/>
    </row>
    <row r="475" spans="8:8" x14ac:dyDescent="0.2">
      <c r="H475" s="38"/>
    </row>
    <row r="476" spans="8:8" x14ac:dyDescent="0.2">
      <c r="H476" s="38"/>
    </row>
    <row r="477" spans="8:8" x14ac:dyDescent="0.2">
      <c r="H477" s="38"/>
    </row>
    <row r="478" spans="8:8" x14ac:dyDescent="0.2">
      <c r="H478" s="38"/>
    </row>
    <row r="479" spans="8:8" x14ac:dyDescent="0.2">
      <c r="H479" s="38"/>
    </row>
    <row r="480" spans="8:8" x14ac:dyDescent="0.2">
      <c r="H480" s="38"/>
    </row>
    <row r="481" spans="8:8" x14ac:dyDescent="0.2">
      <c r="H481" s="38"/>
    </row>
    <row r="482" spans="8:8" x14ac:dyDescent="0.2">
      <c r="H482" s="38"/>
    </row>
    <row r="483" spans="8:8" x14ac:dyDescent="0.2">
      <c r="H483" s="38"/>
    </row>
    <row r="484" spans="8:8" x14ac:dyDescent="0.2">
      <c r="H484" s="38"/>
    </row>
    <row r="485" spans="8:8" x14ac:dyDescent="0.2">
      <c r="H485" s="38"/>
    </row>
    <row r="486" spans="8:8" x14ac:dyDescent="0.2">
      <c r="H486" s="38"/>
    </row>
    <row r="487" spans="8:8" x14ac:dyDescent="0.2">
      <c r="H487" s="38"/>
    </row>
    <row r="488" spans="8:8" x14ac:dyDescent="0.2">
      <c r="H488" s="38"/>
    </row>
    <row r="489" spans="8:8" x14ac:dyDescent="0.2">
      <c r="H489" s="38"/>
    </row>
    <row r="490" spans="8:8" x14ac:dyDescent="0.2">
      <c r="H490" s="38"/>
    </row>
    <row r="491" spans="8:8" x14ac:dyDescent="0.2">
      <c r="H491" s="38"/>
    </row>
    <row r="492" spans="8:8" x14ac:dyDescent="0.2">
      <c r="H492" s="38"/>
    </row>
    <row r="493" spans="8:8" x14ac:dyDescent="0.2">
      <c r="H493" s="38"/>
    </row>
    <row r="494" spans="8:8" x14ac:dyDescent="0.2">
      <c r="H494" s="38"/>
    </row>
    <row r="495" spans="8:8" x14ac:dyDescent="0.2">
      <c r="H495" s="38"/>
    </row>
    <row r="496" spans="8:8" x14ac:dyDescent="0.2">
      <c r="H496" s="38"/>
    </row>
    <row r="497" spans="8:8" x14ac:dyDescent="0.2">
      <c r="H497" s="38"/>
    </row>
    <row r="498" spans="8:8" x14ac:dyDescent="0.2">
      <c r="H498" s="38"/>
    </row>
    <row r="499" spans="8:8" x14ac:dyDescent="0.2">
      <c r="H499" s="38"/>
    </row>
    <row r="500" spans="8:8" x14ac:dyDescent="0.2">
      <c r="H500" s="38"/>
    </row>
    <row r="501" spans="8:8" x14ac:dyDescent="0.2">
      <c r="H501" s="38"/>
    </row>
    <row r="502" spans="8:8" x14ac:dyDescent="0.2">
      <c r="H502" s="38"/>
    </row>
    <row r="503" spans="8:8" x14ac:dyDescent="0.2">
      <c r="H503" s="38"/>
    </row>
    <row r="504" spans="8:8" x14ac:dyDescent="0.2">
      <c r="H504" s="38"/>
    </row>
    <row r="505" spans="8:8" x14ac:dyDescent="0.2">
      <c r="H505" s="38"/>
    </row>
    <row r="506" spans="8:8" x14ac:dyDescent="0.2">
      <c r="H506" s="38"/>
    </row>
    <row r="507" spans="8:8" x14ac:dyDescent="0.2">
      <c r="H507" s="38"/>
    </row>
    <row r="508" spans="8:8" x14ac:dyDescent="0.2">
      <c r="H508" s="38"/>
    </row>
    <row r="509" spans="8:8" x14ac:dyDescent="0.2">
      <c r="H509" s="38"/>
    </row>
    <row r="510" spans="8:8" x14ac:dyDescent="0.2">
      <c r="H510" s="38"/>
    </row>
    <row r="511" spans="8:8" x14ac:dyDescent="0.2">
      <c r="H511" s="38"/>
    </row>
    <row r="512" spans="8:8" x14ac:dyDescent="0.2">
      <c r="H512" s="38"/>
    </row>
    <row r="513" spans="8:8" x14ac:dyDescent="0.2">
      <c r="H513" s="38"/>
    </row>
    <row r="514" spans="8:8" x14ac:dyDescent="0.2">
      <c r="H514" s="38"/>
    </row>
    <row r="515" spans="8:8" x14ac:dyDescent="0.2">
      <c r="H515" s="38"/>
    </row>
    <row r="516" spans="8:8" x14ac:dyDescent="0.2">
      <c r="H516" s="38"/>
    </row>
    <row r="517" spans="8:8" x14ac:dyDescent="0.2">
      <c r="H517" s="38"/>
    </row>
    <row r="518" spans="8:8" x14ac:dyDescent="0.2">
      <c r="H518" s="38"/>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A3A43-6AEE-40E0-816F-C6235BA1F0C3}">
  <dimension ref="A1:D96"/>
  <sheetViews>
    <sheetView workbookViewId="0"/>
  </sheetViews>
  <sheetFormatPr defaultColWidth="9.140625" defaultRowHeight="12.75" x14ac:dyDescent="0.2"/>
  <cols>
    <col min="1" max="1" width="14.42578125" style="76" customWidth="1"/>
    <col min="2" max="2" width="10" style="76" customWidth="1"/>
    <col min="3" max="3" width="11.7109375" style="76" customWidth="1"/>
    <col min="4" max="4" width="16.5703125" style="76" customWidth="1"/>
    <col min="5" max="16384" width="9.140625" style="76"/>
  </cols>
  <sheetData>
    <row r="1" spans="1:2" x14ac:dyDescent="0.2">
      <c r="A1" s="75" t="s">
        <v>9</v>
      </c>
    </row>
    <row r="2" spans="1:2" x14ac:dyDescent="0.2">
      <c r="A2" s="76" t="s">
        <v>83</v>
      </c>
      <c r="B2" s="76" t="s">
        <v>231</v>
      </c>
    </row>
    <row r="4" spans="1:2" x14ac:dyDescent="0.2">
      <c r="A4" s="191"/>
      <c r="B4" s="191" t="s">
        <v>216</v>
      </c>
    </row>
    <row r="5" spans="1:2" x14ac:dyDescent="0.2">
      <c r="A5" s="181" t="s">
        <v>112</v>
      </c>
      <c r="B5" s="76">
        <v>0.37069416308591696</v>
      </c>
    </row>
    <row r="6" spans="1:2" x14ac:dyDescent="0.2">
      <c r="A6" s="181" t="s">
        <v>116</v>
      </c>
      <c r="B6" s="76">
        <v>0.21871679978716674</v>
      </c>
    </row>
    <row r="7" spans="1:2" x14ac:dyDescent="0.2">
      <c r="A7" s="181" t="s">
        <v>104</v>
      </c>
      <c r="B7" s="76">
        <v>0.20919745021182248</v>
      </c>
    </row>
    <row r="8" spans="1:2" x14ac:dyDescent="0.2">
      <c r="A8" s="181" t="s">
        <v>232</v>
      </c>
      <c r="B8" s="76">
        <v>0.18614334895644635</v>
      </c>
    </row>
    <row r="9" spans="1:2" x14ac:dyDescent="0.2">
      <c r="A9" s="181" t="s">
        <v>100</v>
      </c>
      <c r="B9" s="76">
        <v>0.17868291801877267</v>
      </c>
    </row>
    <row r="10" spans="1:2" x14ac:dyDescent="0.2">
      <c r="A10" s="181" t="s">
        <v>92</v>
      </c>
      <c r="B10" s="76">
        <v>0.15198754051912772</v>
      </c>
    </row>
    <row r="11" spans="1:2" x14ac:dyDescent="0.2">
      <c r="A11" s="181" t="s">
        <v>91</v>
      </c>
      <c r="B11" s="76">
        <v>0.14831340353382116</v>
      </c>
    </row>
    <row r="12" spans="1:2" x14ac:dyDescent="0.2">
      <c r="A12" s="181" t="s">
        <v>128</v>
      </c>
      <c r="B12" s="76">
        <v>0.14628956502051671</v>
      </c>
    </row>
    <row r="13" spans="1:2" x14ac:dyDescent="0.2">
      <c r="A13" s="181" t="s">
        <v>107</v>
      </c>
      <c r="B13" s="76">
        <v>0.13831714144574345</v>
      </c>
    </row>
    <row r="14" spans="1:2" x14ac:dyDescent="0.2">
      <c r="A14" s="181" t="s">
        <v>89</v>
      </c>
      <c r="B14" s="76">
        <v>0.12858117587335569</v>
      </c>
    </row>
    <row r="15" spans="1:2" x14ac:dyDescent="0.2">
      <c r="A15" s="181" t="s">
        <v>105</v>
      </c>
      <c r="B15" s="76">
        <v>0.12183073280344164</v>
      </c>
    </row>
    <row r="16" spans="1:2" x14ac:dyDescent="0.2">
      <c r="A16" s="181" t="s">
        <v>97</v>
      </c>
      <c r="B16" s="76">
        <v>0.1156195480139085</v>
      </c>
    </row>
    <row r="17" spans="1:2" x14ac:dyDescent="0.2">
      <c r="A17" s="181" t="s">
        <v>102</v>
      </c>
      <c r="B17" s="76">
        <v>0.11506425950307481</v>
      </c>
    </row>
    <row r="18" spans="1:2" x14ac:dyDescent="0.2">
      <c r="A18" s="181" t="s">
        <v>131</v>
      </c>
      <c r="B18" s="76">
        <v>0.10886600565966642</v>
      </c>
    </row>
    <row r="19" spans="1:2" x14ac:dyDescent="0.2">
      <c r="A19" s="181" t="s">
        <v>99</v>
      </c>
      <c r="B19" s="76">
        <v>9.8122710622710635E-2</v>
      </c>
    </row>
    <row r="20" spans="1:2" x14ac:dyDescent="0.2">
      <c r="A20" s="181" t="s">
        <v>109</v>
      </c>
      <c r="B20" s="76">
        <v>9.7807759961356766E-2</v>
      </c>
    </row>
    <row r="21" spans="1:2" x14ac:dyDescent="0.2">
      <c r="A21" s="181" t="s">
        <v>93</v>
      </c>
      <c r="B21" s="76">
        <v>9.5806602256779866E-2</v>
      </c>
    </row>
    <row r="22" spans="1:2" x14ac:dyDescent="0.2">
      <c r="A22" s="181" t="s">
        <v>124</v>
      </c>
      <c r="B22" s="76">
        <v>9.3314829312267214E-2</v>
      </c>
    </row>
    <row r="23" spans="1:2" x14ac:dyDescent="0.2">
      <c r="A23" s="181" t="s">
        <v>90</v>
      </c>
      <c r="B23" s="76">
        <v>8.8705894616146336E-2</v>
      </c>
    </row>
    <row r="24" spans="1:2" x14ac:dyDescent="0.2">
      <c r="A24" s="181" t="s">
        <v>106</v>
      </c>
      <c r="B24" s="76">
        <v>8.6382727225509492E-2</v>
      </c>
    </row>
    <row r="25" spans="1:2" x14ac:dyDescent="0.2">
      <c r="A25" s="181" t="s">
        <v>103</v>
      </c>
      <c r="B25" s="76">
        <v>8.500590318772136E-2</v>
      </c>
    </row>
    <row r="26" spans="1:2" x14ac:dyDescent="0.2">
      <c r="A26" s="181" t="s">
        <v>111</v>
      </c>
      <c r="B26" s="76">
        <v>8.0563777307963352E-2</v>
      </c>
    </row>
    <row r="27" spans="1:2" x14ac:dyDescent="0.2">
      <c r="A27" s="181" t="s">
        <v>96</v>
      </c>
      <c r="B27" s="76">
        <v>7.1922110552763818E-2</v>
      </c>
    </row>
    <row r="28" spans="1:2" x14ac:dyDescent="0.2">
      <c r="A28" s="181" t="s">
        <v>95</v>
      </c>
      <c r="B28" s="76">
        <v>7.162459678998713E-2</v>
      </c>
    </row>
    <row r="29" spans="1:2" x14ac:dyDescent="0.2">
      <c r="A29" s="181" t="s">
        <v>88</v>
      </c>
      <c r="B29" s="76">
        <v>5.2631538671391788E-2</v>
      </c>
    </row>
    <row r="30" spans="1:2" x14ac:dyDescent="0.2">
      <c r="A30" s="181" t="s">
        <v>114</v>
      </c>
      <c r="B30" s="76">
        <v>4.9000312966440376E-2</v>
      </c>
    </row>
    <row r="31" spans="1:2" x14ac:dyDescent="0.2">
      <c r="A31" s="181" t="s">
        <v>117</v>
      </c>
      <c r="B31" s="76">
        <v>4.8159354513363589E-2</v>
      </c>
    </row>
    <row r="32" spans="1:2" x14ac:dyDescent="0.2">
      <c r="A32" s="181" t="s">
        <v>130</v>
      </c>
      <c r="B32" s="76">
        <v>4.4154645500200429E-2</v>
      </c>
    </row>
    <row r="33" spans="1:4" x14ac:dyDescent="0.2">
      <c r="A33" s="181" t="s">
        <v>87</v>
      </c>
      <c r="B33" s="76">
        <v>3.8364182840293769E-2</v>
      </c>
    </row>
    <row r="34" spans="1:4" x14ac:dyDescent="0.2">
      <c r="A34" s="181" t="s">
        <v>113</v>
      </c>
      <c r="B34" s="76">
        <v>2.9951018325976714E-2</v>
      </c>
    </row>
    <row r="35" spans="1:4" x14ac:dyDescent="0.2">
      <c r="A35" s="181" t="s">
        <v>120</v>
      </c>
      <c r="B35" s="76">
        <v>2.787703348560918E-2</v>
      </c>
    </row>
    <row r="36" spans="1:4" x14ac:dyDescent="0.2">
      <c r="A36" s="181" t="s">
        <v>108</v>
      </c>
      <c r="B36" s="76">
        <v>2.0817388642277668E-2</v>
      </c>
    </row>
    <row r="37" spans="1:4" x14ac:dyDescent="0.2">
      <c r="A37" s="181" t="s">
        <v>110</v>
      </c>
      <c r="B37" s="76">
        <v>1.6872397925644583E-2</v>
      </c>
    </row>
    <row r="39" spans="1:4" x14ac:dyDescent="0.2">
      <c r="A39" s="255" t="s">
        <v>233</v>
      </c>
    </row>
    <row r="40" spans="1:4" x14ac:dyDescent="0.2">
      <c r="A40" s="178" t="s">
        <v>234</v>
      </c>
      <c r="B40" s="177" t="s">
        <v>216</v>
      </c>
      <c r="C40" s="177" t="s">
        <v>216</v>
      </c>
    </row>
    <row r="41" spans="1:4" ht="38.25" x14ac:dyDescent="0.2">
      <c r="A41" s="181" t="s">
        <v>204</v>
      </c>
      <c r="B41" s="71" t="s">
        <v>235</v>
      </c>
      <c r="C41" s="71" t="s">
        <v>236</v>
      </c>
      <c r="D41" s="71" t="s">
        <v>237</v>
      </c>
    </row>
    <row r="42" spans="1:4" x14ac:dyDescent="0.2">
      <c r="A42" s="181" t="s">
        <v>238</v>
      </c>
      <c r="B42" s="162">
        <v>93669.024999999994</v>
      </c>
      <c r="C42" s="162">
        <v>10777.957</v>
      </c>
      <c r="D42" s="76">
        <f>C42/B42</f>
        <v>0.11506425950307481</v>
      </c>
    </row>
    <row r="43" spans="1:4" x14ac:dyDescent="0.2">
      <c r="A43" s="181" t="s">
        <v>239</v>
      </c>
      <c r="B43" s="162">
        <v>81561.048999999999</v>
      </c>
      <c r="C43" s="162">
        <v>9013.6830000000009</v>
      </c>
      <c r="D43" s="76">
        <f>C43/B43</f>
        <v>0.1105145545639071</v>
      </c>
    </row>
    <row r="44" spans="1:4" x14ac:dyDescent="0.2">
      <c r="A44" s="181" t="s">
        <v>240</v>
      </c>
      <c r="B44" s="162">
        <v>81329.737999999998</v>
      </c>
      <c r="C44" s="162">
        <v>9006.7549999999992</v>
      </c>
      <c r="D44" s="76">
        <f>C44/B44</f>
        <v>0.11074368639918647</v>
      </c>
    </row>
    <row r="45" spans="1:4" x14ac:dyDescent="0.2">
      <c r="A45" s="181" t="s">
        <v>241</v>
      </c>
      <c r="B45" s="180" t="s">
        <v>242</v>
      </c>
      <c r="C45" s="180" t="s">
        <v>242</v>
      </c>
    </row>
    <row r="46" spans="1:4" x14ac:dyDescent="0.2">
      <c r="A46" s="181" t="s">
        <v>243</v>
      </c>
      <c r="B46" s="162">
        <v>132.654</v>
      </c>
      <c r="C46" s="162">
        <v>3.698</v>
      </c>
      <c r="D46" s="76">
        <f>C46/B46</f>
        <v>2.787703348560918E-2</v>
      </c>
    </row>
    <row r="47" spans="1:4" x14ac:dyDescent="0.2">
      <c r="A47" s="181" t="s">
        <v>244</v>
      </c>
      <c r="B47" s="162">
        <v>1457.9079999999999</v>
      </c>
      <c r="C47" s="162">
        <v>177.61799999999999</v>
      </c>
      <c r="D47" s="76">
        <f>C47/B47</f>
        <v>0.12183073280344164</v>
      </c>
    </row>
    <row r="48" spans="1:4" x14ac:dyDescent="0.2">
      <c r="A48" s="181" t="s">
        <v>245</v>
      </c>
      <c r="B48" s="180" t="s">
        <v>242</v>
      </c>
      <c r="C48" s="180" t="s">
        <v>242</v>
      </c>
    </row>
    <row r="49" spans="1:4" x14ac:dyDescent="0.2">
      <c r="A49" s="181" t="s">
        <v>246</v>
      </c>
      <c r="B49" s="162">
        <v>31658.44</v>
      </c>
      <c r="C49" s="162">
        <v>2267.5230000000001</v>
      </c>
      <c r="D49" s="76">
        <f>C49/B49</f>
        <v>7.162459678998713E-2</v>
      </c>
    </row>
    <row r="50" spans="1:4" x14ac:dyDescent="0.2">
      <c r="A50" s="181" t="s">
        <v>247</v>
      </c>
      <c r="B50" s="162">
        <v>177.87</v>
      </c>
      <c r="C50" s="162">
        <v>15.12</v>
      </c>
      <c r="D50" s="76">
        <f>C50/B50</f>
        <v>8.500590318772136E-2</v>
      </c>
    </row>
    <row r="51" spans="1:4" x14ac:dyDescent="0.2">
      <c r="A51" s="181" t="s">
        <v>248</v>
      </c>
      <c r="B51" s="180" t="s">
        <v>242</v>
      </c>
      <c r="C51" s="180" t="s">
        <v>242</v>
      </c>
    </row>
    <row r="52" spans="1:4" x14ac:dyDescent="0.2">
      <c r="A52" s="181" t="s">
        <v>249</v>
      </c>
      <c r="B52" s="162">
        <v>1064.25</v>
      </c>
      <c r="C52" s="162">
        <v>85.74</v>
      </c>
      <c r="D52" s="76">
        <f t="shared" ref="D52:D59" si="0">C52/B52</f>
        <v>8.0563777307963352E-2</v>
      </c>
    </row>
    <row r="53" spans="1:4" x14ac:dyDescent="0.2">
      <c r="A53" s="181" t="s">
        <v>250</v>
      </c>
      <c r="B53" s="180">
        <v>6073</v>
      </c>
      <c r="C53" s="180">
        <v>840</v>
      </c>
      <c r="D53" s="76">
        <f t="shared" si="0"/>
        <v>0.13831714144574345</v>
      </c>
    </row>
    <row r="54" spans="1:4" x14ac:dyDescent="0.2">
      <c r="A54" s="181" t="s">
        <v>251</v>
      </c>
      <c r="B54" s="162">
        <v>16781.537</v>
      </c>
      <c r="C54" s="162">
        <v>2998.5740000000001</v>
      </c>
      <c r="D54" s="76">
        <f t="shared" si="0"/>
        <v>0.17868291801877265</v>
      </c>
    </row>
    <row r="55" spans="1:4" x14ac:dyDescent="0.2">
      <c r="A55" s="181" t="s">
        <v>252</v>
      </c>
      <c r="B55" s="162">
        <v>231.31100000000001</v>
      </c>
      <c r="C55" s="162">
        <v>6.9279999999999999</v>
      </c>
      <c r="D55" s="76">
        <f t="shared" si="0"/>
        <v>2.9951018325976714E-2</v>
      </c>
    </row>
    <row r="56" spans="1:4" x14ac:dyDescent="0.2">
      <c r="A56" s="181" t="s">
        <v>253</v>
      </c>
      <c r="B56" s="162">
        <v>8432.8780000000006</v>
      </c>
      <c r="C56" s="162">
        <v>728.45500000000004</v>
      </c>
      <c r="D56" s="76">
        <f t="shared" si="0"/>
        <v>8.6382727225509492E-2</v>
      </c>
    </row>
    <row r="57" spans="1:4" x14ac:dyDescent="0.2">
      <c r="A57" s="181" t="s">
        <v>254</v>
      </c>
      <c r="B57" s="162">
        <v>65.52</v>
      </c>
      <c r="C57" s="162">
        <v>6.4290000000000003</v>
      </c>
      <c r="D57" s="76">
        <f t="shared" si="0"/>
        <v>9.8122710622710635E-2</v>
      </c>
    </row>
    <row r="58" spans="1:4" x14ac:dyDescent="0.2">
      <c r="A58" s="181" t="s">
        <v>255</v>
      </c>
      <c r="B58" s="162">
        <v>79.319999999999993</v>
      </c>
      <c r="C58" s="162">
        <v>3.82</v>
      </c>
      <c r="D58" s="76">
        <f t="shared" si="0"/>
        <v>4.8159354513363589E-2</v>
      </c>
    </row>
    <row r="59" spans="1:4" x14ac:dyDescent="0.2">
      <c r="A59" s="181" t="s">
        <v>256</v>
      </c>
      <c r="B59" s="162">
        <v>164.292</v>
      </c>
      <c r="C59" s="162">
        <v>2.7719999999999998</v>
      </c>
      <c r="D59" s="76">
        <f t="shared" si="0"/>
        <v>1.6872397925644583E-2</v>
      </c>
    </row>
    <row r="60" spans="1:4" x14ac:dyDescent="0.2">
      <c r="A60" s="181" t="s">
        <v>257</v>
      </c>
      <c r="B60" s="180" t="s">
        <v>242</v>
      </c>
      <c r="C60" s="180" t="s">
        <v>242</v>
      </c>
    </row>
    <row r="61" spans="1:4" x14ac:dyDescent="0.2">
      <c r="A61" s="181" t="s">
        <v>258</v>
      </c>
      <c r="B61" s="162">
        <v>713.30499999999995</v>
      </c>
      <c r="C61" s="162">
        <v>264.41800000000001</v>
      </c>
      <c r="D61" s="76">
        <f>C61/B61</f>
        <v>0.37069416308591702</v>
      </c>
    </row>
    <row r="62" spans="1:4" x14ac:dyDescent="0.2">
      <c r="A62" s="181" t="s">
        <v>259</v>
      </c>
      <c r="B62" s="162">
        <v>26.132000000000001</v>
      </c>
      <c r="C62" s="162">
        <v>0.54400000000000004</v>
      </c>
      <c r="D62" s="76">
        <f>C62/B62</f>
        <v>2.0817388642277668E-2</v>
      </c>
    </row>
    <row r="63" spans="1:4" x14ac:dyDescent="0.2">
      <c r="A63" s="181" t="s">
        <v>260</v>
      </c>
      <c r="B63" s="180">
        <v>5603</v>
      </c>
      <c r="C63" s="180">
        <v>831</v>
      </c>
      <c r="D63" s="76">
        <f>C63/B63</f>
        <v>0.14831340353382116</v>
      </c>
    </row>
    <row r="64" spans="1:4" x14ac:dyDescent="0.2">
      <c r="A64" s="181" t="s">
        <v>261</v>
      </c>
      <c r="B64" s="162">
        <v>4066.4</v>
      </c>
      <c r="C64" s="180" t="s">
        <v>242</v>
      </c>
    </row>
    <row r="65" spans="1:4" x14ac:dyDescent="0.2">
      <c r="A65" s="181" t="s">
        <v>262</v>
      </c>
      <c r="B65" s="162">
        <v>2841.6610000000001</v>
      </c>
      <c r="C65" s="162">
        <v>621.51900000000001</v>
      </c>
      <c r="D65" s="76">
        <f t="shared" ref="D65:D70" si="1">C65/B65</f>
        <v>0.21871679978716674</v>
      </c>
    </row>
    <row r="66" spans="1:4" x14ac:dyDescent="0.2">
      <c r="A66" s="181" t="s">
        <v>263</v>
      </c>
      <c r="B66" s="162">
        <v>1206.9390000000001</v>
      </c>
      <c r="C66" s="162">
        <v>118.048</v>
      </c>
      <c r="D66" s="76">
        <f t="shared" si="1"/>
        <v>9.780775996135678E-2</v>
      </c>
    </row>
    <row r="67" spans="1:4" x14ac:dyDescent="0.2">
      <c r="A67" s="181" t="s">
        <v>264</v>
      </c>
      <c r="B67" s="162">
        <v>337.22399999999999</v>
      </c>
      <c r="C67" s="162">
        <v>31.468</v>
      </c>
      <c r="D67" s="76">
        <f t="shared" si="1"/>
        <v>9.3314829312267214E-2</v>
      </c>
    </row>
    <row r="68" spans="1:4" x14ac:dyDescent="0.2">
      <c r="A68" s="181" t="s">
        <v>265</v>
      </c>
      <c r="B68" s="162">
        <v>252.57</v>
      </c>
      <c r="C68" s="162">
        <v>52.837000000000003</v>
      </c>
      <c r="D68" s="76">
        <f t="shared" si="1"/>
        <v>0.20919745021182248</v>
      </c>
    </row>
    <row r="69" spans="1:4" x14ac:dyDescent="0.2">
      <c r="A69" s="181" t="s">
        <v>266</v>
      </c>
      <c r="B69" s="162">
        <v>332.30399999999997</v>
      </c>
      <c r="C69" s="162">
        <v>16.283000000000001</v>
      </c>
      <c r="D69" s="76">
        <f t="shared" si="1"/>
        <v>4.9000312966440376E-2</v>
      </c>
    </row>
    <row r="70" spans="1:4" x14ac:dyDescent="0.2">
      <c r="A70" s="181" t="s">
        <v>267</v>
      </c>
      <c r="B70" s="162">
        <v>1918.7</v>
      </c>
      <c r="C70" s="162">
        <v>170.2</v>
      </c>
      <c r="D70" s="76">
        <f t="shared" si="1"/>
        <v>8.8705894616146336E-2</v>
      </c>
    </row>
    <row r="71" spans="1:4" x14ac:dyDescent="0.2">
      <c r="A71" s="181" t="s">
        <v>268</v>
      </c>
      <c r="B71" s="180" t="s">
        <v>242</v>
      </c>
      <c r="C71" s="180" t="s">
        <v>242</v>
      </c>
    </row>
    <row r="72" spans="1:4" x14ac:dyDescent="0.2">
      <c r="A72" s="181" t="s">
        <v>269</v>
      </c>
      <c r="B72" s="162">
        <v>142.797</v>
      </c>
      <c r="C72" s="162">
        <v>29.024999999999999</v>
      </c>
      <c r="D72" s="76">
        <f>C72/B72</f>
        <v>0.20326057270110717</v>
      </c>
    </row>
    <row r="73" spans="1:4" x14ac:dyDescent="0.2">
      <c r="A73" s="181" t="s">
        <v>270</v>
      </c>
      <c r="B73" s="162">
        <v>3342.0749999999998</v>
      </c>
      <c r="C73" s="162">
        <v>416.66399999999999</v>
      </c>
      <c r="D73" s="76">
        <f>C73/B73</f>
        <v>0.12467224703215816</v>
      </c>
    </row>
    <row r="74" spans="1:4" x14ac:dyDescent="0.2">
      <c r="A74" s="181" t="s">
        <v>271</v>
      </c>
      <c r="B74" s="180" t="s">
        <v>242</v>
      </c>
      <c r="C74" s="180" t="s">
        <v>242</v>
      </c>
    </row>
    <row r="75" spans="1:4" x14ac:dyDescent="0.2">
      <c r="A75" s="181" t="s">
        <v>272</v>
      </c>
      <c r="B75" s="180" t="s">
        <v>242</v>
      </c>
      <c r="C75" s="180" t="s">
        <v>242</v>
      </c>
    </row>
    <row r="76" spans="1:4" x14ac:dyDescent="0.2">
      <c r="A76" s="181" t="s">
        <v>273</v>
      </c>
      <c r="B76" s="162">
        <v>16.251999999999999</v>
      </c>
      <c r="C76" s="162">
        <v>0.499</v>
      </c>
      <c r="D76" s="76">
        <f>C76/B76</f>
        <v>3.0703913364508985E-2</v>
      </c>
    </row>
    <row r="77" spans="1:4" x14ac:dyDescent="0.2">
      <c r="A77" s="181" t="s">
        <v>274</v>
      </c>
      <c r="B77" s="180" t="s">
        <v>242</v>
      </c>
      <c r="C77" s="180" t="s">
        <v>242</v>
      </c>
    </row>
    <row r="78" spans="1:4" x14ac:dyDescent="0.2">
      <c r="A78" s="181" t="s">
        <v>275</v>
      </c>
      <c r="B78" s="162">
        <v>19.164999999999999</v>
      </c>
      <c r="C78" s="162">
        <v>1.286</v>
      </c>
      <c r="D78" s="76">
        <f>C78/B78</f>
        <v>6.710148708583355E-2</v>
      </c>
    </row>
    <row r="79" spans="1:4" x14ac:dyDescent="0.2">
      <c r="A79" s="181" t="s">
        <v>276</v>
      </c>
      <c r="B79" s="162">
        <v>183.863</v>
      </c>
      <c r="C79" s="162">
        <v>10.859</v>
      </c>
      <c r="D79" s="76">
        <f>C79/B79</f>
        <v>5.9060278576983948E-2</v>
      </c>
    </row>
    <row r="80" spans="1:4" x14ac:dyDescent="0.2">
      <c r="A80" s="181" t="s">
        <v>277</v>
      </c>
      <c r="B80" s="162">
        <v>1937.5450000000001</v>
      </c>
      <c r="C80" s="162">
        <v>480.87</v>
      </c>
      <c r="D80" s="76">
        <f>C80/B80</f>
        <v>0.24818520344043621</v>
      </c>
    </row>
    <row r="81" spans="1:4" x14ac:dyDescent="0.2">
      <c r="A81" s="181" t="s">
        <v>278</v>
      </c>
      <c r="B81" s="180" t="s">
        <v>242</v>
      </c>
      <c r="C81" s="180" t="s">
        <v>242</v>
      </c>
    </row>
    <row r="82" spans="1:4" x14ac:dyDescent="0.2">
      <c r="A82" s="181" t="s">
        <v>279</v>
      </c>
      <c r="B82" s="162">
        <v>126732.621</v>
      </c>
      <c r="C82" s="162">
        <v>18539.66</v>
      </c>
      <c r="D82" s="76">
        <f>C82/B82</f>
        <v>0.14628956502051671</v>
      </c>
    </row>
    <row r="83" spans="1:4" x14ac:dyDescent="0.2">
      <c r="A83" s="181" t="s">
        <v>280</v>
      </c>
      <c r="B83" s="162">
        <v>61279.23</v>
      </c>
      <c r="C83" s="162">
        <v>6671.2250000000004</v>
      </c>
      <c r="D83" s="76">
        <f>C83/B83</f>
        <v>0.10886600565966642</v>
      </c>
    </row>
    <row r="84" spans="1:4" x14ac:dyDescent="0.2">
      <c r="A84" s="181" t="s">
        <v>281</v>
      </c>
      <c r="B84" s="162">
        <v>21968.333999999999</v>
      </c>
      <c r="C84" s="162">
        <v>970.00400000000002</v>
      </c>
      <c r="D84" s="76">
        <f>C84/B84</f>
        <v>4.4154645500200429E-2</v>
      </c>
    </row>
    <row r="85" spans="1:4" x14ac:dyDescent="0.2">
      <c r="A85" s="181" t="s">
        <v>282</v>
      </c>
      <c r="B85" s="162">
        <v>15495.418</v>
      </c>
      <c r="C85" s="162">
        <v>2884.3690000000001</v>
      </c>
      <c r="D85" s="76">
        <f>C85/B85</f>
        <v>0.18614334895644635</v>
      </c>
    </row>
    <row r="87" spans="1:4" x14ac:dyDescent="0.2">
      <c r="A87" s="161"/>
    </row>
    <row r="88" spans="1:4" x14ac:dyDescent="0.2">
      <c r="A88" s="161"/>
    </row>
    <row r="89" spans="1:4" x14ac:dyDescent="0.2">
      <c r="A89" s="161"/>
    </row>
    <row r="90" spans="1:4" x14ac:dyDescent="0.2">
      <c r="A90" s="161"/>
    </row>
    <row r="91" spans="1:4" x14ac:dyDescent="0.2">
      <c r="A91" s="161"/>
    </row>
    <row r="92" spans="1:4" x14ac:dyDescent="0.2">
      <c r="A92" s="161"/>
    </row>
    <row r="93" spans="1:4" x14ac:dyDescent="0.2">
      <c r="A93" s="161"/>
    </row>
    <row r="94" spans="1:4" x14ac:dyDescent="0.2">
      <c r="A94" s="161"/>
    </row>
    <row r="95" spans="1:4" x14ac:dyDescent="0.2">
      <c r="A95" s="161"/>
    </row>
    <row r="96" spans="1:4" x14ac:dyDescent="0.2">
      <c r="A96" s="161"/>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556060464E08489E1001CC5901B453" ma:contentTypeVersion="11" ma:contentTypeDescription="Create a new document." ma:contentTypeScope="" ma:versionID="f5524fb1cecdb8fc71c373e5cf33063d">
  <xsd:schema xmlns:xsd="http://www.w3.org/2001/XMLSchema" xmlns:xs="http://www.w3.org/2001/XMLSchema" xmlns:p="http://schemas.microsoft.com/office/2006/metadata/properties" xmlns:ns2="07815231-aed3-40e4-860c-8b4c1be93653" xmlns:ns3="85baee62-a8eb-416c-8f27-93898ba5b63c" targetNamespace="http://schemas.microsoft.com/office/2006/metadata/properties" ma:root="true" ma:fieldsID="ab5770b0a777cda18e4e951636973ce2" ns2:_="" ns3:_="">
    <xsd:import namespace="07815231-aed3-40e4-860c-8b4c1be93653"/>
    <xsd:import namespace="85baee62-a8eb-416c-8f27-93898ba5b63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815231-aed3-40e4-860c-8b4c1be936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aee62-a8eb-416c-8f27-93898ba5b63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43ced141-515c-446e-92a7-938dfe473759}" ma:internalName="TaxCatchAll" ma:showField="CatchAllData" ma:web="85baee62-a8eb-416c-8f27-93898ba5b6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815231-aed3-40e4-860c-8b4c1be93653">
      <Terms xmlns="http://schemas.microsoft.com/office/infopath/2007/PartnerControls"/>
    </lcf76f155ced4ddcb4097134ff3c332f>
    <TaxCatchAll xmlns="85baee62-a8eb-416c-8f27-93898ba5b63c" xsi:nil="true"/>
  </documentManagement>
</p:properties>
</file>

<file path=customXml/item4.xml>��< ? x m l   v e r s i o n = " 1 . 0 "   e n c o d i n g = " u t f - 1 6 " ? > < D a t a M a s h u p   x m l n s = " h t t p : / / s c h e m a s . m i c r o s o f t . c o m / D a t a M a s h u p " > A A A A A P g D A A B Q S w M E F A A C A A g A x k s k V w U r 5 P q k A A A A 9 g A A A B I A H A B D b 2 5 m a W c v U G F j a 2 F n Z S 5 4 b W w g o h g A K K A U A A A A A A A A A A A A A A A A A A A A A A A A A A A A h Y + 9 D o I w G E V f h X S n P 8 i g 5 K M M j k p i Q m J c m 1 q h A Y q h x f J u D j 6 S r y B G U T f H e + 4 Z 7 r 1 f b 5 C N b R N c V G 9 1 Z 1 L E M E W B M r I 7 a l O m a H C n c I k y D j s h a 1 G q Y J K N T U Z 7 T F H l 3 D k h x H u P / Q J 3 f U k i S h k 5 5 N t C V q o V 6 C P r / 3 K o j X X C S I U 4 7 F 9 j e I Q Z W + G Y x p g C m S H k 2 n y F a N r 7 b H 8 g r I f G D b 3 i t g 6 L D Z A 5 A n l / 4 A 9 Q S w M E F A A C A A g A x k s k 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Z L J F f 2 p R 8 / 8 g A A A F c B A A A T A B w A R m 9 y b X V s Y X M v U 2 V j d G l v b j E u b S C i G A A o o B Q A A A A A A A A A A A A A A A A A A A A A A A A A A A B t j z 1 q w 0 A Q h X u B 7 j B s C N i g i E i B F D G u h N s 0 F g R s X K z k C X G k n V 3 2 x 1 g R u k i 6 X C M Q N 9 L B s v 6 t P M 3 A z P f e m z F Y 2 o 0 k m J 9 6 M g m D M D A f X O M a c l 6 4 Y V / x B K Z Q o w 0 D 8 L V Y a / n p B 7 N d i X W c O a 2 R 7 J v U V S F l N R q 3 y 1 c u c M q u W r b q l p k k 6 6 l V d L K 4 Y w u B h N T / g W 0 U 8 2 a e r j H O N S f z L r X I Z O 0 E 5 Y 1 C M z r m R W 3 L 5 n b 4 V V g m L D q o E C z u b B d B y 4 Y 9 3 / Y / I M 0 L 3 M O s / 4 Y t a F k 5 S B / T p w t M T h S o j 7 j S V / z L n 8 E 9 l z z D w 4 H 2 S h U X 8 Q 3 R O T y 9 r D g 1 X T c O g w 3 d f G n y D 1 B L A Q I t A B Q A A g A I A M Z L J F c F K + T 6 p A A A A P Y A A A A S A A A A A A A A A A A A A A A A A A A A A A B D b 2 5 m a W c v U G F j a 2 F n Z S 5 4 b W x Q S w E C L Q A U A A I A C A D G S y R X D 8 r p q 6 Q A A A D p A A A A E w A A A A A A A A A A A A A A A A D w A A A A W 0 N v b n R l b n R f V H l w Z X N d L n h t b F B L A Q I t A B Q A A g A I A M Z L J F f 2 p R 8 / 8 g A A A F c B A A A T A A A A A A A A A A A A A A A A A O E B A A B G b 3 J t d W x h c y 9 T Z W N 0 a W 9 u M S 5 t U E s F B g A A A A A D A A M A w g A A A C A 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j I K A A A A A A A A E A 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1 J U M 0 J U J F a 2 E 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A i I C 8 + P E V u d H J 5 I F R 5 c G U 9 I l J l c 3 V s d F R 5 c G U i I F Z h b H V l P S J z V G F i b G U i I C 8 + P E V u d H J 5 I F R 5 c G U 9 I k 5 h b W V V c G R h d G V k Q W Z 0 Z X J G a W x s I i B W Y W x 1 Z T 0 i b D A i I C 8 + P E V u d H J 5 I F R 5 c G U 9 I k 5 h d m l n Y X R p b 2 5 T d G V w T m F t Z S I g V m F s d W U 9 I n N O Y X Z p Z 8 O h Y 2 l h I i A v P j x F b n R y e S B U e X B l P S J G a W x s Z W R D b 2 1 w b G V 0 Z V J l c 3 V s d F R v V 2 9 y a 3 N o Z W V 0 I i B W Y W x 1 Z T 0 i b D E i I C 8 + P E V u d H J 5 I F R 5 c G U 9 I k F k Z G V k V G 9 E Y X R h T W 9 k Z W w i I F Z h b H V l P S J s M C I g L z 4 8 R W 5 0 c n k g V H l w Z T 0 i R m l s b E N v d W 5 0 I i B W Y W x 1 Z T 0 i b D U y I i A v P j x F b n R y e S B U e X B l P S J G a W x s R X J y b 3 J D b 2 R l I i B W Y W x 1 Z T 0 i c 1 V u a 2 5 v d 2 4 i I C 8 + P E V u d H J 5 I F R 5 c G U 9 I k Z p b G x F c n J v c k N v d W 5 0 I i B W Y W x 1 Z T 0 i b D A i I C 8 + P E V u d H J 5 I F R 5 c G U 9 I k Z p b G x M Y X N 0 V X B k Y X R l Z C I g V m F s d W U 9 I m Q y M D I z L T A 5 L T A 0 V D A 3 O j M w O j A 2 L j g z M T Y 1 N D J a I i A v P j x F b n R y e S B U e X B l P S J G a W x s Q 2 9 s d W 1 u V H l w Z X M i I F Z h b H V l P S J z Q m d V R k F B P T 0 i I C 8 + P E V u d H J 5 I F R 5 c G U 9 I k Z p b G x D b 2 x 1 b W 5 O Y W 1 l c y I g V m F s d W U 9 I n N b J n F 1 b 3 Q 7 U 3 T E u n B l Y z E m c X V v d D s s J n F 1 b 3 Q 7 x L 5 h d s O h I G 9 z O i A l I E X D m i B 2 I H J v a 3 U g M j A y M y Z x d W 9 0 O y w m c X V v d D t w c m F 2 w 6 E g b 3 M 6 I H p t Z W 5 h I D I w M T Y g L T I w M j M g d i B w L m I u J n F 1 b 3 Q 7 L C Z x d W 9 0 O 1 N 0 x L p w Z W M y 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G F i d c S + a 2 E x L 0 F 1 d G 9 S Z W 1 v d m V k Q 2 9 s d W 1 u c z E u e 1 N 0 x L p w Z W M x L D B 9 J n F 1 b 3 Q 7 L C Z x d W 9 0 O 1 N l Y 3 R p b 2 4 x L 1 R h Y n X E v m t h M S 9 B d X R v U m V t b 3 Z l Z E N v b H V t b n M x L n v E v m F 2 w 6 E g b 3 M 6 I C U g R c O a I H Y g c m 9 r d S A y M D I z L D F 9 J n F 1 b 3 Q 7 L C Z x d W 9 0 O 1 N l Y 3 R p b 2 4 x L 1 R h Y n X E v m t h M S 9 B d X R v U m V t b 3 Z l Z E N v b H V t b n M x L n t w c m F 2 w 6 E g b 3 M 6 I H p t Z W 5 h I D I w M T Y g L T I w M j M g d i B w L m I u L D J 9 J n F 1 b 3 Q 7 L C Z x d W 9 0 O 1 N l Y 3 R p b 2 4 x L 1 R h Y n X E v m t h M S 9 B d X R v U m V t b 3 Z l Z E N v b H V t b n M x L n t T d M S 6 c G V j M i w z f S Z x d W 9 0 O 1 0 s J n F 1 b 3 Q 7 Q 2 9 s d W 1 u Q 2 9 1 b n Q m c X V v d D s 6 N C w m c X V v d D t L Z X l D b 2 x 1 b W 5 O Y W 1 l c y Z x d W 9 0 O z p b X S w m c X V v d D t D b 2 x 1 b W 5 J Z G V u d G l 0 a W V z J n F 1 b 3 Q 7 O l s m c X V v d D t T Z W N 0 a W 9 u M S 9 U Y W J 1 x L 5 r Y T E v Q X V 0 b 1 J l b W 9 2 Z W R D b 2 x 1 b W 5 z M S 5 7 U 3 T E u n B l Y z E s M H 0 m c X V v d D s s J n F 1 b 3 Q 7 U 2 V j d G l v b j E v V G F i d c S + a 2 E x L 0 F 1 d G 9 S Z W 1 v d m V k Q 2 9 s d W 1 u c z E u e 8 S + Y X b D o S B v c z o g J S B F w 5 o g d i B y b 2 t 1 I D I w M j M s M X 0 m c X V v d D s s J n F 1 b 3 Q 7 U 2 V j d G l v b j E v V G F i d c S + a 2 E x L 0 F 1 d G 9 S Z W 1 v d m V k Q 2 9 s d W 1 u c z E u e 3 B y Y X b D o S B v c z o g e m 1 l b m E g M j A x N i A t M j A y M y B 2 I H A u Y i 4 s M n 0 m c X V v d D s s J n F 1 b 3 Q 7 U 2 V j d G l v b j E v V G F i d c S + a 2 E x L 0 F 1 d G 9 S Z W 1 v d m V k Q 2 9 s d W 1 u c z E u e 1 N 0 x L p w Z W M y L D N 9 J n F 1 b 3 Q 7 X S w m c X V v d D t S Z W x h d G l v b n N o a X B J b m Z v J n F 1 b 3 Q 7 O l t d f S I g L z 4 8 L 1 N 0 Y W J s Z U V u d H J p Z X M + P C 9 J d G V t P j x J d G V t P j x J d G V t T G 9 j Y X R p b 2 4 + P E l 0 Z W 1 U e X B l P k Z v c m 1 1 b G E 8 L 0 l 0 Z W 1 U e X B l P j x J d G V t U G F 0 a D 5 T Z W N 0 a W 9 u M S 9 U Y W J 1 J U M 0 J U J F a 2 E x L 1 p k c m 9 q P C 9 J d G V t U G F 0 a D 4 8 L 0 l 0 Z W 1 M b 2 N h d G l v b j 4 8 U 3 R h Y m x l R W 5 0 c m l l c y A v P j w v S X R l b T 4 8 S X R l b T 4 8 S X R l b U x v Y 2 F 0 a W 9 u P j x J d G V t V H l w Z T 5 G b 3 J t d W x h P C 9 J d G V t V H l w Z T 4 8 S X R l b V B h d G g + U 2 V j d G l v b j E v V G F i d S V D N C V C R W t h M S 9 a b W V u Z W 4 l Q z M l Q k Q l M j B 0 e X A 8 L 0 l 0 Z W 1 Q Y X R o P j w v S X R l b U x v Y 2 F 0 a W 9 u P j x T d G F i b G V F b n R y a W V z I C 8 + P C 9 J d G V t P j w v S X R l b X M + P C 9 M b 2 N h b F B h Y 2 t h Z 2 V N Z X R h Z G F 0 Y U Z p b G U + F g A A A F B L B Q Y A A A A A A A A A A A A A A A A A A A A A A A D a A A A A A Q A A A N C M n d 8 B F d E R j H o A w E / C l + s B A A A A U Z U R m b O R y k G d I c R l g W f Q B w A A A A A C A A A A A A A D Z g A A w A A A A B A A A A A m d Q t I J v B 1 B t + I B c T i a w i z A A A A A A S A A A C g A A A A E A A A A L r 1 / H u 4 c l W f X c Y p c L o 7 R 9 5 Q A A A A h l Z D q k I P b i J N X B 1 u H h 0 6 I S R s Z j n w f p H a Y + k 7 m z n W 3 r O G f A a 5 C 7 p y B n r 8 R P r / L n Z I p x G u a h N / h b w B + l M c W H i O Z f g v J n C g d d 5 r 9 7 w K m 0 Y b p u 8 U A A A A W q p K 7 o 4 b q I i o I N Y O 6 3 t e R S s P 4 D 4 = < / D a t a M a s h u p > 
</file>

<file path=customXml/itemProps1.xml><?xml version="1.0" encoding="utf-8"?>
<ds:datastoreItem xmlns:ds="http://schemas.openxmlformats.org/officeDocument/2006/customXml" ds:itemID="{05980686-642B-46EC-BD8E-367FC26C4C45}">
  <ds:schemaRefs>
    <ds:schemaRef ds:uri="http://schemas.microsoft.com/sharepoint/v3/contenttype/forms"/>
  </ds:schemaRefs>
</ds:datastoreItem>
</file>

<file path=customXml/itemProps2.xml><?xml version="1.0" encoding="utf-8"?>
<ds:datastoreItem xmlns:ds="http://schemas.openxmlformats.org/officeDocument/2006/customXml" ds:itemID="{85D3062B-8334-4312-8F8E-E22C24CDA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815231-aed3-40e4-860c-8b4c1be93653"/>
    <ds:schemaRef ds:uri="85baee62-a8eb-416c-8f27-93898ba5b6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D2D45B-CD84-4E72-881D-F2007E5AABE8}">
  <ds:schemaRefs>
    <ds:schemaRef ds:uri="http://schemas.microsoft.com/office/2006/metadata/properties"/>
    <ds:schemaRef ds:uri="http://schemas.microsoft.com/office/infopath/2007/PartnerControls"/>
    <ds:schemaRef ds:uri="07815231-aed3-40e4-860c-8b4c1be93653"/>
    <ds:schemaRef ds:uri="85baee62-a8eb-416c-8f27-93898ba5b63c"/>
  </ds:schemaRefs>
</ds:datastoreItem>
</file>

<file path=customXml/itemProps4.xml><?xml version="1.0" encoding="utf-8"?>
<ds:datastoreItem xmlns:ds="http://schemas.openxmlformats.org/officeDocument/2006/customXml" ds:itemID="{B60AE3C4-4D9F-471D-9D0B-429DB7FA4E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82</vt:i4>
      </vt:variant>
      <vt:variant>
        <vt:lpstr>Pomenované rozsahy</vt:lpstr>
      </vt:variant>
      <vt:variant>
        <vt:i4>5</vt:i4>
      </vt:variant>
    </vt:vector>
  </HeadingPairs>
  <TitlesOfParts>
    <vt:vector size="87" baseType="lpstr">
      <vt:lpstr>Zoznam grafov</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3.28</vt:lpstr>
      <vt:lpstr>3.29</vt:lpstr>
      <vt:lpstr>3.30</vt:lpstr>
      <vt:lpstr>3.31</vt:lpstr>
      <vt:lpstr>3.32</vt:lpstr>
      <vt:lpstr>3.33</vt:lpstr>
      <vt:lpstr>3.34</vt:lpstr>
      <vt:lpstr>3.35</vt:lpstr>
      <vt:lpstr>3.36</vt:lpstr>
      <vt:lpstr>3.37</vt:lpstr>
      <vt:lpstr>3.38</vt:lpstr>
      <vt:lpstr>3.39</vt:lpstr>
      <vt:lpstr>3.40</vt:lpstr>
      <vt:lpstr>3.41</vt:lpstr>
      <vt:lpstr>3.42</vt:lpstr>
      <vt:lpstr>3.43</vt:lpstr>
      <vt:lpstr>3.44</vt:lpstr>
      <vt:lpstr>3.45</vt:lpstr>
      <vt:lpstr>3.46</vt:lpstr>
      <vt:lpstr>3.47</vt:lpstr>
      <vt:lpstr>4.1</vt:lpstr>
      <vt:lpstr>4.2</vt:lpstr>
      <vt:lpstr>4.3</vt:lpstr>
      <vt:lpstr>4.4</vt:lpstr>
      <vt:lpstr>4.5</vt:lpstr>
      <vt:lpstr>4.6</vt:lpstr>
      <vt:lpstr>4.7</vt:lpstr>
      <vt:lpstr>4.8</vt:lpstr>
      <vt:lpstr>4.9</vt:lpstr>
      <vt:lpstr>4.10</vt:lpstr>
      <vt:lpstr>4.11</vt:lpstr>
      <vt:lpstr>4.12</vt:lpstr>
      <vt:lpstr>4.13</vt:lpstr>
      <vt:lpstr>5.1</vt:lpstr>
      <vt:lpstr>5.2</vt:lpstr>
      <vt:lpstr>'Zoznam grafov'!_ftn1</vt:lpstr>
      <vt:lpstr>'Zoznam grafov'!_ftnref1</vt:lpstr>
      <vt:lpstr>'3.30'!_Toc111822056</vt:lpstr>
      <vt:lpstr>'3.23'!_Toc128503634</vt:lpstr>
      <vt:lpstr>'3.24'!_Toc128503635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Zapotocká Eva</cp:lastModifiedBy>
  <cp:revision/>
  <dcterms:created xsi:type="dcterms:W3CDTF">2023-09-04T07:02:18Z</dcterms:created>
  <dcterms:modified xsi:type="dcterms:W3CDTF">2023-10-12T08:12:35Z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0x01010063556060464E08489E1001CC5901B453</vt:lpwstr>
  </property>
  <property fmtid="{D5CDD505-2E9C-101B-9397-08002B2CF9AE}" pid="3" name="MediaServiceImageTags">
    <vt:lpwstr/>
  </property>
</Properties>
</file>